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Ddr\P0052-Service-Environnement\Travail\Pole Forêt paysage\pépinière\2023\"/>
    </mc:Choice>
  </mc:AlternateContent>
  <xr:revisionPtr revIDLastSave="0" documentId="13_ncr:1_{05276CA2-F144-42AA-B342-D027A767532F}" xr6:coauthVersionLast="36" xr6:coauthVersionMax="40" xr10:uidLastSave="{00000000-0000-0000-0000-000000000000}"/>
  <bookViews>
    <workbookView xWindow="20373" yWindow="-2204" windowWidth="29038" windowHeight="15840" xr2:uid="{00000000-000D-0000-FFFF-FFFF00000000}"/>
  </bookViews>
  <sheets>
    <sheet name="Accueil" sheetId="1" r:id="rId1"/>
    <sheet name="administratif" sheetId="4" r:id="rId2"/>
    <sheet name="projet" sheetId="13" r:id="rId3"/>
    <sheet name="technique" sheetId="8" r:id="rId4"/>
    <sheet name="Catalogue" sheetId="7" r:id="rId5"/>
    <sheet name="récap-college" sheetId="14" r:id="rId6"/>
    <sheet name="nouvelle liste de plants" sheetId="15" state="hidden" r:id="rId7"/>
    <sheet name="Communes" sheetId="2" state="hidden" r:id="rId8"/>
    <sheet name="Collèges" sheetId="16" state="hidden" r:id="rId9"/>
    <sheet name="Codes" sheetId="6" state="hidden" r:id="rId10"/>
    <sheet name="Image" sheetId="18" state="hidden" r:id="rId11"/>
  </sheets>
  <definedNames>
    <definedName name="Année_dossier">Accueil!$F$5</definedName>
    <definedName name="Bord_de_mer">OFFSET(Codes!$P$2,,,COUNTA(Codes!$P:$P))</definedName>
    <definedName name="c_comm">"Communes!$b:$b"</definedName>
    <definedName name="c_vegetaux">technique!$C:$C</definedName>
    <definedName name="Calcaire">OFFSET(Codes!$N$2,,,COUNTA(Codes!$N:$N))</definedName>
    <definedName name="colleges_semiautomatique">OFFSET(nom_colleges2,MATCH(administratif!$G$7&amp;"*",nom_colleges2,0)-1,0,COUNTIF(nom_colleges2,administratif!$G$7&amp;"*"))</definedName>
    <definedName name="commune_semiautomatique">OFFSET(Nom_communes2,MATCH(administratif!$G$7&amp;"*",Nom_communes2,0)-1,0,COUNTIF(Nom_communes2,administratif!$G$7&amp;"*"))</definedName>
    <definedName name="Communes">OFFSET(Communes!$B$2,,,COUNTA(Communes!$B:$B))</definedName>
    <definedName name="communes_semiautomatique">OFFSET(Nom_communes2,MATCH(administratif!$G$7&amp;"*",Nom_communes2,0)-1,0,COUNTIF(Nom_communes2,administratif!$G$7&amp;"*"))</definedName>
    <definedName name="Communes3">Communes!$G$2:$G$352</definedName>
    <definedName name="d_comm">Communes!$B$2</definedName>
    <definedName name="d_vegetaux">technique!$C$13</definedName>
    <definedName name="espèces">OFFSET(technique!$C$13,,,COUNTA(technique!$C:$C))</definedName>
    <definedName name="Etape_administrative">administratif!$N$23</definedName>
    <definedName name="Etape_projet">projet!$O$22</definedName>
    <definedName name="Etape_végétaux">technique!$K$6</definedName>
    <definedName name="Exposition">OFFSET(Codes!$J$2,,,COUNTA(Codes!$J:$J))</definedName>
    <definedName name="Feuillage">OFFSET(Codes!$C$2,,,COUNTA(Codes!$C:$C))</definedName>
    <definedName name="Floraison">OFFSET(Codes!$F$2,,,COUNTA(Codes!$F:$F))</definedName>
    <definedName name="ghfgh">'récap-college'!$D$7</definedName>
    <definedName name="Illustration">Image!$A$2:$C$81</definedName>
    <definedName name="Image">OFFSET(Image!$B$1,Image!$F$1,0,1,1)</definedName>
    <definedName name="matrice_commune">Communes!$B$2:$I$352</definedName>
    <definedName name="matrice_plantes">technique!$C$13:$K$92</definedName>
    <definedName name="nom_colleges">administratif!$G$7</definedName>
    <definedName name="nom_colleges2">OFFSET(Collèges!$D$2,,,COUNTA(Collèges!$D:$D)-1)</definedName>
    <definedName name="Nom_commune">administratif!$G$7</definedName>
    <definedName name="Nom_commune3">OFFSET(d_comm,0,0,COUNTA(c_comm)-1,1)</definedName>
    <definedName name="Nom_communes2">OFFSET(Communes!$G$2,,,COUNTA(Communes!$G:$G)-1)</definedName>
    <definedName name="Nom_plante">Catalogue!$F$12</definedName>
    <definedName name="Nom_projet">projet!$G$9</definedName>
    <definedName name="nom_vegetaux3">OFFSET(d_vegetaux,0,0,COUNTA(c_vegetaux)-1,1)</definedName>
    <definedName name="Nombre_plants">technique!$L$4</definedName>
    <definedName name="Recup_canton">administratif!$G$9</definedName>
    <definedName name="Recup_Commune">administratif!$G$7</definedName>
    <definedName name="Recup_date_de_saisie">administratif!$G$19</definedName>
    <definedName name="Recup_date_limite">administratif!$K$19</definedName>
    <definedName name="Recup_date_saisie">administratif!$G$19</definedName>
    <definedName name="Recup_description_projet">projet!$G$11</definedName>
    <definedName name="Recup_entité_paysagère">administratif!$G$11</definedName>
    <definedName name="Recup_fax">administratif!$J$15</definedName>
    <definedName name="Recup_mail">administratif!$G$13</definedName>
    <definedName name="Recup_nom_projet">projet!$G$9</definedName>
    <definedName name="Recup_nom_responsable">administratif!$G$17</definedName>
    <definedName name="Recup_nombre_espèces">technique!$L$2</definedName>
    <definedName name="Recup_nombre_plants">technique!$L$4</definedName>
    <definedName name="Recup_tél">administratif!$G$15</definedName>
    <definedName name="Recup_type_projet">projet!$H$17</definedName>
    <definedName name="retour_accueil">Accueil!$F$9</definedName>
    <definedName name="sécheresse">OFFSET(Codes!$L$2,,,COUNTA(Codes!$L:$L))</definedName>
    <definedName name="titre">Accueil!$E$2</definedName>
    <definedName name="vegetaux_semiautomatique">OFFSET(nom_vegetaux3,MATCH(Catalogue!A1&amp;"*",nom_vegetaux3,0)-1,0,COUNTIF(nom_vegetaux3, Catalogue!A1&amp;"*"))</definedName>
  </definedNames>
  <calcPr calcId="191029" calcOnSave="0"/>
</workbook>
</file>

<file path=xl/calcChain.xml><?xml version="1.0" encoding="utf-8"?>
<calcChain xmlns="http://schemas.openxmlformats.org/spreadsheetml/2006/main">
  <c r="F1" i="18" l="1"/>
  <c r="M267" i="2"/>
  <c r="B83" i="15"/>
  <c r="K19" i="4"/>
  <c r="I18" i="1" l="1"/>
  <c r="I16" i="1"/>
  <c r="O14" i="8" l="1"/>
  <c r="P14" i="8" s="1"/>
  <c r="O15" i="8"/>
  <c r="P15" i="8" s="1"/>
  <c r="O16" i="8"/>
  <c r="P16" i="8" s="1"/>
  <c r="O17" i="8"/>
  <c r="P17" i="8" s="1"/>
  <c r="O18" i="8"/>
  <c r="P18" i="8" s="1"/>
  <c r="O19" i="8"/>
  <c r="P19" i="8" s="1"/>
  <c r="O20" i="8"/>
  <c r="P20" i="8" s="1"/>
  <c r="O21" i="8"/>
  <c r="P21" i="8"/>
  <c r="O22" i="8"/>
  <c r="P22" i="8" s="1"/>
  <c r="O23" i="8"/>
  <c r="P23" i="8" s="1"/>
  <c r="O24" i="8"/>
  <c r="P24" i="8" s="1"/>
  <c r="O25" i="8"/>
  <c r="P25" i="8" s="1"/>
  <c r="O26" i="8"/>
  <c r="P26" i="8" s="1"/>
  <c r="O27" i="8"/>
  <c r="P27" i="8" s="1"/>
  <c r="O28" i="8"/>
  <c r="P28" i="8" s="1"/>
  <c r="O29" i="8"/>
  <c r="P29" i="8"/>
  <c r="O30" i="8"/>
  <c r="P30" i="8" s="1"/>
  <c r="O31" i="8"/>
  <c r="P31" i="8" s="1"/>
  <c r="O32" i="8"/>
  <c r="P32" i="8" s="1"/>
  <c r="O33" i="8"/>
  <c r="P33" i="8" s="1"/>
  <c r="O34" i="8"/>
  <c r="P34" i="8" s="1"/>
  <c r="O35" i="8"/>
  <c r="P35" i="8" s="1"/>
  <c r="O36" i="8"/>
  <c r="P36" i="8" s="1"/>
  <c r="O37" i="8"/>
  <c r="P37" i="8" s="1"/>
  <c r="O38" i="8"/>
  <c r="P38" i="8" s="1"/>
  <c r="O39" i="8"/>
  <c r="P39" i="8" s="1"/>
  <c r="O40" i="8"/>
  <c r="P40" i="8" s="1"/>
  <c r="O41" i="8"/>
  <c r="P41" i="8" s="1"/>
  <c r="O42" i="8"/>
  <c r="P42" i="8" s="1"/>
  <c r="O43" i="8"/>
  <c r="P43" i="8" s="1"/>
  <c r="O44" i="8"/>
  <c r="P44" i="8" s="1"/>
  <c r="O45" i="8"/>
  <c r="P45" i="8"/>
  <c r="O46" i="8"/>
  <c r="P46" i="8" s="1"/>
  <c r="O47" i="8"/>
  <c r="P47" i="8" s="1"/>
  <c r="O48" i="8"/>
  <c r="P48" i="8" s="1"/>
  <c r="O49" i="8"/>
  <c r="P49" i="8" s="1"/>
  <c r="O50" i="8"/>
  <c r="P50" i="8" s="1"/>
  <c r="O51" i="8"/>
  <c r="P51" i="8" s="1"/>
  <c r="O52" i="8"/>
  <c r="P52" i="8" s="1"/>
  <c r="O53" i="8"/>
  <c r="P53" i="8"/>
  <c r="O54" i="8"/>
  <c r="P54" i="8" s="1"/>
  <c r="O55" i="8"/>
  <c r="P55" i="8" s="1"/>
  <c r="O56" i="8"/>
  <c r="P56" i="8" s="1"/>
  <c r="O57" i="8"/>
  <c r="P57" i="8" s="1"/>
  <c r="O58" i="8"/>
  <c r="P58" i="8" s="1"/>
  <c r="O59" i="8"/>
  <c r="P59" i="8" s="1"/>
  <c r="O60" i="8"/>
  <c r="P60" i="8" s="1"/>
  <c r="O61" i="8"/>
  <c r="P61" i="8"/>
  <c r="O62" i="8"/>
  <c r="P62" i="8" s="1"/>
  <c r="O63" i="8"/>
  <c r="P63" i="8" s="1"/>
  <c r="O64" i="8"/>
  <c r="P64" i="8" s="1"/>
  <c r="O65" i="8"/>
  <c r="P65" i="8" s="1"/>
  <c r="O66" i="8"/>
  <c r="P66" i="8" s="1"/>
  <c r="O67" i="8"/>
  <c r="P67" i="8" s="1"/>
  <c r="O68" i="8"/>
  <c r="P68" i="8" s="1"/>
  <c r="O69" i="8"/>
  <c r="P69" i="8" s="1"/>
  <c r="O70" i="8"/>
  <c r="P70" i="8" s="1"/>
  <c r="O71" i="8"/>
  <c r="P71" i="8" s="1"/>
  <c r="O72" i="8"/>
  <c r="P72" i="8" s="1"/>
  <c r="O73" i="8"/>
  <c r="P73" i="8" s="1"/>
  <c r="O74" i="8"/>
  <c r="P74" i="8" s="1"/>
  <c r="O75" i="8"/>
  <c r="P75" i="8" s="1"/>
  <c r="O76" i="8"/>
  <c r="P76" i="8" s="1"/>
  <c r="O77" i="8"/>
  <c r="P77" i="8"/>
  <c r="O78" i="8"/>
  <c r="P78" i="8" s="1"/>
  <c r="O79" i="8"/>
  <c r="P79" i="8" s="1"/>
  <c r="O80" i="8"/>
  <c r="P80" i="8" s="1"/>
  <c r="O81" i="8"/>
  <c r="P81" i="8" s="1"/>
  <c r="O82" i="8"/>
  <c r="P82" i="8" s="1"/>
  <c r="O83" i="8"/>
  <c r="P83" i="8" s="1"/>
  <c r="O84" i="8"/>
  <c r="P84" i="8" s="1"/>
  <c r="O85" i="8"/>
  <c r="P85" i="8"/>
  <c r="O86" i="8"/>
  <c r="P86" i="8" s="1"/>
  <c r="O87" i="8"/>
  <c r="P87" i="8" s="1"/>
  <c r="O88" i="8"/>
  <c r="P88" i="8" s="1"/>
  <c r="O89" i="8"/>
  <c r="P89" i="8" s="1"/>
  <c r="O90" i="8"/>
  <c r="P90" i="8" s="1"/>
  <c r="O91" i="8"/>
  <c r="P91" i="8" s="1"/>
  <c r="O92" i="8"/>
  <c r="P92" i="8" s="1"/>
  <c r="L13" i="14" l="1"/>
  <c r="M13" i="14" s="1"/>
  <c r="L14" i="14"/>
  <c r="M14" i="14" s="1"/>
  <c r="L15" i="14"/>
  <c r="M15" i="14" s="1"/>
  <c r="L16" i="14"/>
  <c r="M16" i="14" s="1"/>
  <c r="L17" i="14"/>
  <c r="L18" i="14"/>
  <c r="M18" i="14" s="1"/>
  <c r="L19" i="14"/>
  <c r="L20" i="14"/>
  <c r="M20" i="14" s="1"/>
  <c r="L21" i="14"/>
  <c r="L22" i="14"/>
  <c r="L23" i="14"/>
  <c r="M23" i="14" s="1"/>
  <c r="L24" i="14"/>
  <c r="M24" i="14" s="1"/>
  <c r="L25" i="14"/>
  <c r="L26" i="14"/>
  <c r="M26" i="14" s="1"/>
  <c r="L27" i="14"/>
  <c r="L28" i="14"/>
  <c r="L29" i="14"/>
  <c r="L30" i="14"/>
  <c r="M30" i="14" s="1"/>
  <c r="L31" i="14"/>
  <c r="M31" i="14" s="1"/>
  <c r="L32" i="14"/>
  <c r="M32" i="14" s="1"/>
  <c r="L33" i="14"/>
  <c r="L34" i="14"/>
  <c r="M34" i="14" s="1"/>
  <c r="L35" i="14"/>
  <c r="L36" i="14"/>
  <c r="M36" i="14" s="1"/>
  <c r="L37" i="14"/>
  <c r="L38" i="14"/>
  <c r="M38" i="14" s="1"/>
  <c r="L39" i="14"/>
  <c r="M39" i="14" s="1"/>
  <c r="L40" i="14"/>
  <c r="M40" i="14" s="1"/>
  <c r="L41" i="14"/>
  <c r="L42" i="14"/>
  <c r="M42" i="14" s="1"/>
  <c r="L43" i="14"/>
  <c r="L44" i="14"/>
  <c r="M44" i="14" s="1"/>
  <c r="L45" i="14"/>
  <c r="L46" i="14"/>
  <c r="M46" i="14" s="1"/>
  <c r="L47" i="14"/>
  <c r="M47" i="14" s="1"/>
  <c r="L48" i="14"/>
  <c r="M48" i="14" s="1"/>
  <c r="L49" i="14"/>
  <c r="L50" i="14"/>
  <c r="M50" i="14" s="1"/>
  <c r="L51" i="14"/>
  <c r="L52" i="14"/>
  <c r="M52" i="14"/>
  <c r="L53" i="14"/>
  <c r="L54" i="14"/>
  <c r="M54" i="14" s="1"/>
  <c r="L55" i="14"/>
  <c r="M55" i="14" s="1"/>
  <c r="L56" i="14"/>
  <c r="M56" i="14" s="1"/>
  <c r="L57" i="14"/>
  <c r="L58" i="14"/>
  <c r="M58" i="14" s="1"/>
  <c r="L59" i="14"/>
  <c r="L60" i="14"/>
  <c r="L61" i="14"/>
  <c r="L62" i="14"/>
  <c r="L63" i="14"/>
  <c r="L64" i="14"/>
  <c r="L65" i="14"/>
  <c r="L66" i="14"/>
  <c r="L67" i="14"/>
  <c r="L68" i="14"/>
  <c r="L69" i="14"/>
  <c r="L70" i="14"/>
  <c r="L71" i="14"/>
  <c r="L72" i="14"/>
  <c r="L73" i="14"/>
  <c r="L74" i="14"/>
  <c r="L75" i="14"/>
  <c r="L76" i="14"/>
  <c r="L77" i="14"/>
  <c r="L78" i="14"/>
  <c r="L79" i="14"/>
  <c r="L80" i="14"/>
  <c r="L81" i="14"/>
  <c r="L82" i="14"/>
  <c r="L83" i="14"/>
  <c r="L84" i="14"/>
  <c r="L85" i="14"/>
  <c r="L86" i="14"/>
  <c r="L87" i="14"/>
  <c r="L88" i="14"/>
  <c r="L89" i="14"/>
  <c r="L90" i="14"/>
  <c r="L91" i="14"/>
  <c r="L92" i="14"/>
  <c r="M92" i="14"/>
  <c r="L93" i="14"/>
  <c r="M93" i="14" s="1"/>
  <c r="L94" i="14"/>
  <c r="M94" i="14"/>
  <c r="L95" i="14"/>
  <c r="M95" i="14" s="1"/>
  <c r="L96" i="14"/>
  <c r="M96" i="14"/>
  <c r="L97" i="14"/>
  <c r="M97" i="14" s="1"/>
  <c r="L98" i="14"/>
  <c r="M98" i="14"/>
  <c r="L99" i="14"/>
  <c r="M99" i="14" s="1"/>
  <c r="L100" i="14"/>
  <c r="M100" i="14"/>
  <c r="M28" i="14" l="1"/>
  <c r="M57" i="14"/>
  <c r="M49" i="14"/>
  <c r="M41" i="14"/>
  <c r="M33" i="14"/>
  <c r="M25" i="14"/>
  <c r="M22" i="14"/>
  <c r="M17" i="14"/>
  <c r="M59" i="14"/>
  <c r="M51" i="14"/>
  <c r="M43" i="14"/>
  <c r="M35" i="14"/>
  <c r="M27" i="14"/>
  <c r="M19" i="14"/>
  <c r="M53" i="14"/>
  <c r="M45" i="14"/>
  <c r="M37" i="14"/>
  <c r="M29" i="14"/>
  <c r="M21" i="14"/>
  <c r="L12" i="14" l="1"/>
  <c r="M12" i="14" s="1"/>
  <c r="D7" i="14"/>
  <c r="D6" i="14"/>
  <c r="D5" i="14"/>
  <c r="G11" i="4"/>
  <c r="G9" i="4"/>
  <c r="M68" i="14" l="1"/>
  <c r="M60" i="14"/>
  <c r="M76" i="14"/>
  <c r="M84" i="14"/>
  <c r="M71" i="14"/>
  <c r="M78" i="14"/>
  <c r="M82" i="14"/>
  <c r="M61" i="14"/>
  <c r="M65" i="14"/>
  <c r="M75" i="14"/>
  <c r="M91" i="14"/>
  <c r="M79" i="14"/>
  <c r="M64" i="14"/>
  <c r="M74" i="14"/>
  <c r="M87" i="14"/>
  <c r="M90" i="14"/>
  <c r="M89" i="14"/>
  <c r="M88" i="14"/>
  <c r="M72" i="14"/>
  <c r="M85" i="14"/>
  <c r="M62" i="14"/>
  <c r="M73" i="14"/>
  <c r="M69" i="14"/>
  <c r="M70" i="14"/>
  <c r="M66" i="14"/>
  <c r="M86" i="14"/>
  <c r="M81" i="14"/>
  <c r="M83" i="14"/>
  <c r="M67" i="14"/>
  <c r="M77" i="14"/>
  <c r="M63" i="14"/>
  <c r="M80" i="14"/>
  <c r="C8" i="14"/>
  <c r="N7" i="4" l="1"/>
  <c r="E101" i="14" l="1"/>
  <c r="R3" i="16" l="1"/>
  <c r="R4" i="16"/>
  <c r="R5" i="16"/>
  <c r="R6" i="16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2" i="16"/>
  <c r="E6" i="13" l="1"/>
  <c r="N23" i="4"/>
  <c r="N19" i="4"/>
  <c r="T11" i="13"/>
  <c r="O11" i="13" s="1"/>
  <c r="O17" i="13"/>
  <c r="O9" i="13"/>
  <c r="M3" i="7"/>
  <c r="E4" i="8"/>
  <c r="H4" i="13"/>
  <c r="E4" i="4"/>
  <c r="O13" i="8"/>
  <c r="H17" i="7"/>
  <c r="F17" i="7"/>
  <c r="L4" i="8"/>
  <c r="K6" i="8" s="1"/>
  <c r="I20" i="1" s="1"/>
  <c r="F3" i="7"/>
  <c r="C2" i="14"/>
  <c r="F2" i="14"/>
  <c r="E2" i="8"/>
  <c r="E2" i="13"/>
  <c r="E2" i="4"/>
  <c r="N15" i="4"/>
  <c r="O22" i="13"/>
  <c r="B4" i="14"/>
  <c r="M12" i="7"/>
  <c r="H21" i="7"/>
  <c r="F21" i="7"/>
  <c r="H19" i="7"/>
  <c r="F19" i="7"/>
  <c r="F15" i="7"/>
  <c r="N17" i="4"/>
  <c r="N13" i="4"/>
  <c r="L2" i="8"/>
  <c r="M3" i="14" l="1"/>
  <c r="P13" i="8"/>
  <c r="C16" i="1"/>
  <c r="K8" i="8"/>
  <c r="E8" i="8"/>
  <c r="C20" i="1"/>
  <c r="C25" i="1"/>
  <c r="C5" i="1"/>
  <c r="C18" i="1"/>
  <c r="C24" i="1"/>
  <c r="B100" i="14" l="1"/>
  <c r="B96" i="14"/>
  <c r="B92" i="14"/>
  <c r="B88" i="14"/>
  <c r="B84" i="14"/>
  <c r="B80" i="14"/>
  <c r="B76" i="14"/>
  <c r="B99" i="14"/>
  <c r="B95" i="14"/>
  <c r="B91" i="14"/>
  <c r="B87" i="14"/>
  <c r="B83" i="14"/>
  <c r="B79" i="14"/>
  <c r="B75" i="14"/>
  <c r="B71" i="14"/>
  <c r="B67" i="14"/>
  <c r="B72" i="14"/>
  <c r="B68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98" i="14"/>
  <c r="B94" i="14"/>
  <c r="B90" i="14"/>
  <c r="B86" i="14"/>
  <c r="B82" i="14"/>
  <c r="B78" i="14"/>
  <c r="B74" i="14"/>
  <c r="B69" i="14"/>
  <c r="B64" i="14"/>
  <c r="B18" i="14"/>
  <c r="B15" i="14"/>
  <c r="B13" i="14"/>
  <c r="B12" i="14"/>
  <c r="B89" i="14"/>
  <c r="B85" i="14"/>
  <c r="B81" i="14"/>
  <c r="B77" i="14"/>
  <c r="B66" i="14"/>
  <c r="B20" i="14"/>
  <c r="B19" i="14"/>
  <c r="B17" i="14"/>
  <c r="B16" i="14"/>
  <c r="B14" i="14"/>
  <c r="B65" i="14"/>
  <c r="B97" i="14"/>
  <c r="B93" i="14"/>
  <c r="B73" i="14"/>
  <c r="B70" i="14"/>
  <c r="J73" i="14" l="1"/>
  <c r="F73" i="14"/>
  <c r="I73" i="14"/>
  <c r="E73" i="14"/>
  <c r="H73" i="14"/>
  <c r="D73" i="14"/>
  <c r="G73" i="14"/>
  <c r="C73" i="14"/>
  <c r="K73" i="14"/>
  <c r="J85" i="14"/>
  <c r="F85" i="14"/>
  <c r="I85" i="14"/>
  <c r="E85" i="14"/>
  <c r="H85" i="14"/>
  <c r="D85" i="14"/>
  <c r="K85" i="14"/>
  <c r="G85" i="14"/>
  <c r="C85" i="14"/>
  <c r="H90" i="14"/>
  <c r="D90" i="14"/>
  <c r="K90" i="14"/>
  <c r="G90" i="14"/>
  <c r="C90" i="14"/>
  <c r="J90" i="14"/>
  <c r="F90" i="14"/>
  <c r="I90" i="14"/>
  <c r="E90" i="14"/>
  <c r="H30" i="14"/>
  <c r="D30" i="14"/>
  <c r="K30" i="14"/>
  <c r="G30" i="14"/>
  <c r="C30" i="14"/>
  <c r="J30" i="14"/>
  <c r="F30" i="14"/>
  <c r="E30" i="14"/>
  <c r="I30" i="14"/>
  <c r="H42" i="14"/>
  <c r="D42" i="14"/>
  <c r="K42" i="14"/>
  <c r="G42" i="14"/>
  <c r="C42" i="14"/>
  <c r="J42" i="14"/>
  <c r="F42" i="14"/>
  <c r="I42" i="14"/>
  <c r="E42" i="14"/>
  <c r="I54" i="14"/>
  <c r="E54" i="14"/>
  <c r="H54" i="14"/>
  <c r="D54" i="14"/>
  <c r="K54" i="14"/>
  <c r="G54" i="14"/>
  <c r="C54" i="14"/>
  <c r="F54" i="14"/>
  <c r="J54" i="14"/>
  <c r="I67" i="14"/>
  <c r="E67" i="14"/>
  <c r="H67" i="14"/>
  <c r="C67" i="14"/>
  <c r="G67" i="14"/>
  <c r="K67" i="14"/>
  <c r="F67" i="14"/>
  <c r="J67" i="14"/>
  <c r="D67" i="14"/>
  <c r="J83" i="14"/>
  <c r="F83" i="14"/>
  <c r="I83" i="14"/>
  <c r="E83" i="14"/>
  <c r="H83" i="14"/>
  <c r="D83" i="14"/>
  <c r="K83" i="14"/>
  <c r="G83" i="14"/>
  <c r="C83" i="14"/>
  <c r="J93" i="14"/>
  <c r="F93" i="14"/>
  <c r="I93" i="14"/>
  <c r="E93" i="14"/>
  <c r="H93" i="14"/>
  <c r="D93" i="14"/>
  <c r="K93" i="14"/>
  <c r="G93" i="14"/>
  <c r="C93" i="14"/>
  <c r="H16" i="14"/>
  <c r="D16" i="14"/>
  <c r="K16" i="14"/>
  <c r="G16" i="14"/>
  <c r="C16" i="14"/>
  <c r="J16" i="14"/>
  <c r="F16" i="14"/>
  <c r="I16" i="14"/>
  <c r="E16" i="14"/>
  <c r="I66" i="14"/>
  <c r="E66" i="14"/>
  <c r="H66" i="14"/>
  <c r="D66" i="14"/>
  <c r="K66" i="14"/>
  <c r="G66" i="14"/>
  <c r="C66" i="14"/>
  <c r="F66" i="14"/>
  <c r="J66" i="14"/>
  <c r="J89" i="14"/>
  <c r="F89" i="14"/>
  <c r="I89" i="14"/>
  <c r="E89" i="14"/>
  <c r="H89" i="14"/>
  <c r="D89" i="14"/>
  <c r="G89" i="14"/>
  <c r="C89" i="14"/>
  <c r="K89" i="14"/>
  <c r="H18" i="14"/>
  <c r="D18" i="14"/>
  <c r="K18" i="14"/>
  <c r="G18" i="14"/>
  <c r="C18" i="14"/>
  <c r="J18" i="14"/>
  <c r="F18" i="14"/>
  <c r="I18" i="14"/>
  <c r="E18" i="14"/>
  <c r="H78" i="14"/>
  <c r="D78" i="14"/>
  <c r="K78" i="14"/>
  <c r="G78" i="14"/>
  <c r="C78" i="14"/>
  <c r="J78" i="14"/>
  <c r="F78" i="14"/>
  <c r="I78" i="14"/>
  <c r="E78" i="14"/>
  <c r="H94" i="14"/>
  <c r="D94" i="14"/>
  <c r="K94" i="14"/>
  <c r="G94" i="14"/>
  <c r="C94" i="14"/>
  <c r="J94" i="14"/>
  <c r="F94" i="14"/>
  <c r="I94" i="14"/>
  <c r="E94" i="14"/>
  <c r="J23" i="14"/>
  <c r="F23" i="14"/>
  <c r="I23" i="14"/>
  <c r="E23" i="14"/>
  <c r="H23" i="14"/>
  <c r="D23" i="14"/>
  <c r="G23" i="14"/>
  <c r="C23" i="14"/>
  <c r="K23" i="14"/>
  <c r="J27" i="14"/>
  <c r="F27" i="14"/>
  <c r="I27" i="14"/>
  <c r="E27" i="14"/>
  <c r="H27" i="14"/>
  <c r="D27" i="14"/>
  <c r="K27" i="14"/>
  <c r="G27" i="14"/>
  <c r="C27" i="14"/>
  <c r="J31" i="14"/>
  <c r="F31" i="14"/>
  <c r="I31" i="14"/>
  <c r="E31" i="14"/>
  <c r="H31" i="14"/>
  <c r="D31" i="14"/>
  <c r="G31" i="14"/>
  <c r="C31" i="14"/>
  <c r="K31" i="14"/>
  <c r="J35" i="14"/>
  <c r="F35" i="14"/>
  <c r="I35" i="14"/>
  <c r="E35" i="14"/>
  <c r="H35" i="14"/>
  <c r="D35" i="14"/>
  <c r="K35" i="14"/>
  <c r="G35" i="14"/>
  <c r="C35" i="14"/>
  <c r="J39" i="14"/>
  <c r="F39" i="14"/>
  <c r="I39" i="14"/>
  <c r="E39" i="14"/>
  <c r="H39" i="14"/>
  <c r="D39" i="14"/>
  <c r="G39" i="14"/>
  <c r="C39" i="14"/>
  <c r="K39" i="14"/>
  <c r="K43" i="14"/>
  <c r="G43" i="14"/>
  <c r="C43" i="14"/>
  <c r="J43" i="14"/>
  <c r="F43" i="14"/>
  <c r="I43" i="14"/>
  <c r="H43" i="14"/>
  <c r="E43" i="14"/>
  <c r="D43" i="14"/>
  <c r="K47" i="14"/>
  <c r="G47" i="14"/>
  <c r="C47" i="14"/>
  <c r="J47" i="14"/>
  <c r="F47" i="14"/>
  <c r="I47" i="14"/>
  <c r="E47" i="14"/>
  <c r="H47" i="14"/>
  <c r="D47" i="14"/>
  <c r="K51" i="14"/>
  <c r="G51" i="14"/>
  <c r="C51" i="14"/>
  <c r="J51" i="14"/>
  <c r="F51" i="14"/>
  <c r="I51" i="14"/>
  <c r="E51" i="14"/>
  <c r="H51" i="14"/>
  <c r="D51" i="14"/>
  <c r="K55" i="14"/>
  <c r="G55" i="14"/>
  <c r="C55" i="14"/>
  <c r="J55" i="14"/>
  <c r="F55" i="14"/>
  <c r="I55" i="14"/>
  <c r="E55" i="14"/>
  <c r="H55" i="14"/>
  <c r="D55" i="14"/>
  <c r="K59" i="14"/>
  <c r="G59" i="14"/>
  <c r="C59" i="14"/>
  <c r="J59" i="14"/>
  <c r="F59" i="14"/>
  <c r="I59" i="14"/>
  <c r="E59" i="14"/>
  <c r="H59" i="14"/>
  <c r="D59" i="14"/>
  <c r="K63" i="14"/>
  <c r="G63" i="14"/>
  <c r="C63" i="14"/>
  <c r="J63" i="14"/>
  <c r="F63" i="14"/>
  <c r="I63" i="14"/>
  <c r="E63" i="14"/>
  <c r="H63" i="14"/>
  <c r="D63" i="14"/>
  <c r="J71" i="14"/>
  <c r="F71" i="14"/>
  <c r="I71" i="14"/>
  <c r="E71" i="14"/>
  <c r="H71" i="14"/>
  <c r="D71" i="14"/>
  <c r="C71" i="14"/>
  <c r="K71" i="14"/>
  <c r="G71" i="14"/>
  <c r="J87" i="14"/>
  <c r="F87" i="14"/>
  <c r="I87" i="14"/>
  <c r="E87" i="14"/>
  <c r="H87" i="14"/>
  <c r="D87" i="14"/>
  <c r="C87" i="14"/>
  <c r="K87" i="14"/>
  <c r="G87" i="14"/>
  <c r="H76" i="14"/>
  <c r="D76" i="14"/>
  <c r="K76" i="14"/>
  <c r="G76" i="14"/>
  <c r="C76" i="14"/>
  <c r="J76" i="14"/>
  <c r="F76" i="14"/>
  <c r="I76" i="14"/>
  <c r="E76" i="14"/>
  <c r="H92" i="14"/>
  <c r="D92" i="14"/>
  <c r="K92" i="14"/>
  <c r="G92" i="14"/>
  <c r="C92" i="14"/>
  <c r="J92" i="14"/>
  <c r="F92" i="14"/>
  <c r="I92" i="14"/>
  <c r="E92" i="14"/>
  <c r="H14" i="14"/>
  <c r="D14" i="14"/>
  <c r="K14" i="14"/>
  <c r="G14" i="14"/>
  <c r="C14" i="14"/>
  <c r="J14" i="14"/>
  <c r="F14" i="14"/>
  <c r="E14" i="14"/>
  <c r="I14" i="14"/>
  <c r="H74" i="14"/>
  <c r="D74" i="14"/>
  <c r="K74" i="14"/>
  <c r="G74" i="14"/>
  <c r="C74" i="14"/>
  <c r="J74" i="14"/>
  <c r="F74" i="14"/>
  <c r="I74" i="14"/>
  <c r="E74" i="14"/>
  <c r="H26" i="14"/>
  <c r="D26" i="14"/>
  <c r="K26" i="14"/>
  <c r="G26" i="14"/>
  <c r="C26" i="14"/>
  <c r="J26" i="14"/>
  <c r="F26" i="14"/>
  <c r="I26" i="14"/>
  <c r="E26" i="14"/>
  <c r="H34" i="14"/>
  <c r="D34" i="14"/>
  <c r="K34" i="14"/>
  <c r="G34" i="14"/>
  <c r="C34" i="14"/>
  <c r="J34" i="14"/>
  <c r="F34" i="14"/>
  <c r="I34" i="14"/>
  <c r="E34" i="14"/>
  <c r="I46" i="14"/>
  <c r="E46" i="14"/>
  <c r="H46" i="14"/>
  <c r="D46" i="14"/>
  <c r="K46" i="14"/>
  <c r="G46" i="14"/>
  <c r="C46" i="14"/>
  <c r="F46" i="14"/>
  <c r="J46" i="14"/>
  <c r="I58" i="14"/>
  <c r="E58" i="14"/>
  <c r="H58" i="14"/>
  <c r="D58" i="14"/>
  <c r="K58" i="14"/>
  <c r="G58" i="14"/>
  <c r="C58" i="14"/>
  <c r="F58" i="14"/>
  <c r="J58" i="14"/>
  <c r="H88" i="14"/>
  <c r="D88" i="14"/>
  <c r="K88" i="14"/>
  <c r="G88" i="14"/>
  <c r="C88" i="14"/>
  <c r="J88" i="14"/>
  <c r="F88" i="14"/>
  <c r="E88" i="14"/>
  <c r="I88" i="14"/>
  <c r="J97" i="14"/>
  <c r="F97" i="14"/>
  <c r="I97" i="14"/>
  <c r="E97" i="14"/>
  <c r="H97" i="14"/>
  <c r="D97" i="14"/>
  <c r="G97" i="14"/>
  <c r="C97" i="14"/>
  <c r="K97" i="14"/>
  <c r="J17" i="14"/>
  <c r="F17" i="14"/>
  <c r="I17" i="14"/>
  <c r="E17" i="14"/>
  <c r="H17" i="14"/>
  <c r="D17" i="14"/>
  <c r="K17" i="14"/>
  <c r="G17" i="14"/>
  <c r="C17" i="14"/>
  <c r="J77" i="14"/>
  <c r="F77" i="14"/>
  <c r="I77" i="14"/>
  <c r="E77" i="14"/>
  <c r="H77" i="14"/>
  <c r="D77" i="14"/>
  <c r="K77" i="14"/>
  <c r="G77" i="14"/>
  <c r="C77" i="14"/>
  <c r="H12" i="14"/>
  <c r="D12" i="14"/>
  <c r="K12" i="14"/>
  <c r="G12" i="14"/>
  <c r="C12" i="14"/>
  <c r="J12" i="14"/>
  <c r="F12" i="14"/>
  <c r="I12" i="14"/>
  <c r="E12" i="14"/>
  <c r="I64" i="14"/>
  <c r="E64" i="14"/>
  <c r="H64" i="14"/>
  <c r="D64" i="14"/>
  <c r="K64" i="14"/>
  <c r="G64" i="14"/>
  <c r="C64" i="14"/>
  <c r="J64" i="14"/>
  <c r="F64" i="14"/>
  <c r="H82" i="14"/>
  <c r="D82" i="14"/>
  <c r="K82" i="14"/>
  <c r="G82" i="14"/>
  <c r="C82" i="14"/>
  <c r="J82" i="14"/>
  <c r="F82" i="14"/>
  <c r="I82" i="14"/>
  <c r="E82" i="14"/>
  <c r="H98" i="14"/>
  <c r="D98" i="14"/>
  <c r="K98" i="14"/>
  <c r="G98" i="14"/>
  <c r="C98" i="14"/>
  <c r="J98" i="14"/>
  <c r="F98" i="14"/>
  <c r="I98" i="14"/>
  <c r="E98" i="14"/>
  <c r="H24" i="14"/>
  <c r="D24" i="14"/>
  <c r="K24" i="14"/>
  <c r="G24" i="14"/>
  <c r="C24" i="14"/>
  <c r="J24" i="14"/>
  <c r="F24" i="14"/>
  <c r="I24" i="14"/>
  <c r="E24" i="14"/>
  <c r="H28" i="14"/>
  <c r="D28" i="14"/>
  <c r="K28" i="14"/>
  <c r="G28" i="14"/>
  <c r="C28" i="14"/>
  <c r="J28" i="14"/>
  <c r="F28" i="14"/>
  <c r="I28" i="14"/>
  <c r="E28" i="14"/>
  <c r="H32" i="14"/>
  <c r="D32" i="14"/>
  <c r="K32" i="14"/>
  <c r="G32" i="14"/>
  <c r="C32" i="14"/>
  <c r="J32" i="14"/>
  <c r="F32" i="14"/>
  <c r="I32" i="14"/>
  <c r="E32" i="14"/>
  <c r="H36" i="14"/>
  <c r="D36" i="14"/>
  <c r="K36" i="14"/>
  <c r="G36" i="14"/>
  <c r="C36" i="14"/>
  <c r="J36" i="14"/>
  <c r="F36" i="14"/>
  <c r="I36" i="14"/>
  <c r="E36" i="14"/>
  <c r="H40" i="14"/>
  <c r="D40" i="14"/>
  <c r="K40" i="14"/>
  <c r="G40" i="14"/>
  <c r="C40" i="14"/>
  <c r="J40" i="14"/>
  <c r="F40" i="14"/>
  <c r="I40" i="14"/>
  <c r="E40" i="14"/>
  <c r="I44" i="14"/>
  <c r="E44" i="14"/>
  <c r="H44" i="14"/>
  <c r="D44" i="14"/>
  <c r="K44" i="14"/>
  <c r="G44" i="14"/>
  <c r="C44" i="14"/>
  <c r="J44" i="14"/>
  <c r="F44" i="14"/>
  <c r="I48" i="14"/>
  <c r="E48" i="14"/>
  <c r="H48" i="14"/>
  <c r="D48" i="14"/>
  <c r="K48" i="14"/>
  <c r="G48" i="14"/>
  <c r="C48" i="14"/>
  <c r="J48" i="14"/>
  <c r="F48" i="14"/>
  <c r="I52" i="14"/>
  <c r="E52" i="14"/>
  <c r="H52" i="14"/>
  <c r="D52" i="14"/>
  <c r="K52" i="14"/>
  <c r="G52" i="14"/>
  <c r="C52" i="14"/>
  <c r="J52" i="14"/>
  <c r="F52" i="14"/>
  <c r="I56" i="14"/>
  <c r="E56" i="14"/>
  <c r="H56" i="14"/>
  <c r="D56" i="14"/>
  <c r="K56" i="14"/>
  <c r="G56" i="14"/>
  <c r="C56" i="14"/>
  <c r="J56" i="14"/>
  <c r="F56" i="14"/>
  <c r="I60" i="14"/>
  <c r="E60" i="14"/>
  <c r="H60" i="14"/>
  <c r="D60" i="14"/>
  <c r="K60" i="14"/>
  <c r="G60" i="14"/>
  <c r="C60" i="14"/>
  <c r="J60" i="14"/>
  <c r="F60" i="14"/>
  <c r="K68" i="14"/>
  <c r="G68" i="14"/>
  <c r="C68" i="14"/>
  <c r="I68" i="14"/>
  <c r="D68" i="14"/>
  <c r="H68" i="14"/>
  <c r="F68" i="14"/>
  <c r="J68" i="14"/>
  <c r="E68" i="14"/>
  <c r="J75" i="14"/>
  <c r="F75" i="14"/>
  <c r="I75" i="14"/>
  <c r="E75" i="14"/>
  <c r="H75" i="14"/>
  <c r="D75" i="14"/>
  <c r="K75" i="14"/>
  <c r="G75" i="14"/>
  <c r="C75" i="14"/>
  <c r="J91" i="14"/>
  <c r="F91" i="14"/>
  <c r="I91" i="14"/>
  <c r="E91" i="14"/>
  <c r="H91" i="14"/>
  <c r="D91" i="14"/>
  <c r="K91" i="14"/>
  <c r="G91" i="14"/>
  <c r="C91" i="14"/>
  <c r="H80" i="14"/>
  <c r="D80" i="14"/>
  <c r="K80" i="14"/>
  <c r="G80" i="14"/>
  <c r="C80" i="14"/>
  <c r="J80" i="14"/>
  <c r="F80" i="14"/>
  <c r="E80" i="14"/>
  <c r="I80" i="14"/>
  <c r="H96" i="14"/>
  <c r="D96" i="14"/>
  <c r="K96" i="14"/>
  <c r="G96" i="14"/>
  <c r="C96" i="14"/>
  <c r="J96" i="14"/>
  <c r="F96" i="14"/>
  <c r="E96" i="14"/>
  <c r="I96" i="14"/>
  <c r="H20" i="14"/>
  <c r="D20" i="14"/>
  <c r="K20" i="14"/>
  <c r="G20" i="14"/>
  <c r="C20" i="14"/>
  <c r="J20" i="14"/>
  <c r="F20" i="14"/>
  <c r="I20" i="14"/>
  <c r="E20" i="14"/>
  <c r="J15" i="14"/>
  <c r="F15" i="14"/>
  <c r="I15" i="14"/>
  <c r="E15" i="14"/>
  <c r="H15" i="14"/>
  <c r="D15" i="14"/>
  <c r="G15" i="14"/>
  <c r="C15" i="14"/>
  <c r="K15" i="14"/>
  <c r="H22" i="14"/>
  <c r="D22" i="14"/>
  <c r="K22" i="14"/>
  <c r="G22" i="14"/>
  <c r="C22" i="14"/>
  <c r="J22" i="14"/>
  <c r="F22" i="14"/>
  <c r="E22" i="14"/>
  <c r="I22" i="14"/>
  <c r="H38" i="14"/>
  <c r="D38" i="14"/>
  <c r="K38" i="14"/>
  <c r="G38" i="14"/>
  <c r="C38" i="14"/>
  <c r="J38" i="14"/>
  <c r="F38" i="14"/>
  <c r="E38" i="14"/>
  <c r="I38" i="14"/>
  <c r="I50" i="14"/>
  <c r="E50" i="14"/>
  <c r="H50" i="14"/>
  <c r="D50" i="14"/>
  <c r="K50" i="14"/>
  <c r="G50" i="14"/>
  <c r="C50" i="14"/>
  <c r="F50" i="14"/>
  <c r="J50" i="14"/>
  <c r="I62" i="14"/>
  <c r="E62" i="14"/>
  <c r="H62" i="14"/>
  <c r="D62" i="14"/>
  <c r="K62" i="14"/>
  <c r="G62" i="14"/>
  <c r="C62" i="14"/>
  <c r="F62" i="14"/>
  <c r="J62" i="14"/>
  <c r="J99" i="14"/>
  <c r="F99" i="14"/>
  <c r="I99" i="14"/>
  <c r="E99" i="14"/>
  <c r="H99" i="14"/>
  <c r="D99" i="14"/>
  <c r="K99" i="14"/>
  <c r="G99" i="14"/>
  <c r="C99" i="14"/>
  <c r="H70" i="14"/>
  <c r="D70" i="14"/>
  <c r="K70" i="14"/>
  <c r="G70" i="14"/>
  <c r="C70" i="14"/>
  <c r="J70" i="14"/>
  <c r="F70" i="14"/>
  <c r="I70" i="14"/>
  <c r="E70" i="14"/>
  <c r="K65" i="14"/>
  <c r="G65" i="14"/>
  <c r="C65" i="14"/>
  <c r="J65" i="14"/>
  <c r="F65" i="14"/>
  <c r="I65" i="14"/>
  <c r="E65" i="14"/>
  <c r="H65" i="14"/>
  <c r="D65" i="14"/>
  <c r="J19" i="14"/>
  <c r="F19" i="14"/>
  <c r="I19" i="14"/>
  <c r="E19" i="14"/>
  <c r="H19" i="14"/>
  <c r="D19" i="14"/>
  <c r="K19" i="14"/>
  <c r="G19" i="14"/>
  <c r="C19" i="14"/>
  <c r="J81" i="14"/>
  <c r="F81" i="14"/>
  <c r="I81" i="14"/>
  <c r="E81" i="14"/>
  <c r="H81" i="14"/>
  <c r="D81" i="14"/>
  <c r="G81" i="14"/>
  <c r="C81" i="14"/>
  <c r="K81" i="14"/>
  <c r="J13" i="14"/>
  <c r="F13" i="14"/>
  <c r="I13" i="14"/>
  <c r="E13" i="14"/>
  <c r="H13" i="14"/>
  <c r="D13" i="14"/>
  <c r="C13" i="14"/>
  <c r="G13" i="14"/>
  <c r="K13" i="14"/>
  <c r="I69" i="14"/>
  <c r="E69" i="14"/>
  <c r="H69" i="14"/>
  <c r="D69" i="14"/>
  <c r="F69" i="14"/>
  <c r="K69" i="14"/>
  <c r="C69" i="14"/>
  <c r="J69" i="14"/>
  <c r="G69" i="14"/>
  <c r="H86" i="14"/>
  <c r="D86" i="14"/>
  <c r="K86" i="14"/>
  <c r="G86" i="14"/>
  <c r="C86" i="14"/>
  <c r="J86" i="14"/>
  <c r="F86" i="14"/>
  <c r="I86" i="14"/>
  <c r="E86" i="14"/>
  <c r="J21" i="14"/>
  <c r="F21" i="14"/>
  <c r="I21" i="14"/>
  <c r="E21" i="14"/>
  <c r="H21" i="14"/>
  <c r="D21" i="14"/>
  <c r="C21" i="14"/>
  <c r="K21" i="14"/>
  <c r="G21" i="14"/>
  <c r="J25" i="14"/>
  <c r="F25" i="14"/>
  <c r="I25" i="14"/>
  <c r="E25" i="14"/>
  <c r="H25" i="14"/>
  <c r="D25" i="14"/>
  <c r="K25" i="14"/>
  <c r="G25" i="14"/>
  <c r="C25" i="14"/>
  <c r="J29" i="14"/>
  <c r="F29" i="14"/>
  <c r="I29" i="14"/>
  <c r="E29" i="14"/>
  <c r="H29" i="14"/>
  <c r="D29" i="14"/>
  <c r="C29" i="14"/>
  <c r="K29" i="14"/>
  <c r="G29" i="14"/>
  <c r="J33" i="14"/>
  <c r="F33" i="14"/>
  <c r="I33" i="14"/>
  <c r="E33" i="14"/>
  <c r="H33" i="14"/>
  <c r="D33" i="14"/>
  <c r="K33" i="14"/>
  <c r="G33" i="14"/>
  <c r="C33" i="14"/>
  <c r="J37" i="14"/>
  <c r="F37" i="14"/>
  <c r="I37" i="14"/>
  <c r="E37" i="14"/>
  <c r="H37" i="14"/>
  <c r="D37" i="14"/>
  <c r="C37" i="14"/>
  <c r="K37" i="14"/>
  <c r="G37" i="14"/>
  <c r="J41" i="14"/>
  <c r="F41" i="14"/>
  <c r="I41" i="14"/>
  <c r="E41" i="14"/>
  <c r="H41" i="14"/>
  <c r="D41" i="14"/>
  <c r="K41" i="14"/>
  <c r="G41" i="14"/>
  <c r="C41" i="14"/>
  <c r="K45" i="14"/>
  <c r="G45" i="14"/>
  <c r="C45" i="14"/>
  <c r="J45" i="14"/>
  <c r="F45" i="14"/>
  <c r="I45" i="14"/>
  <c r="E45" i="14"/>
  <c r="H45" i="14"/>
  <c r="D45" i="14"/>
  <c r="K49" i="14"/>
  <c r="G49" i="14"/>
  <c r="C49" i="14"/>
  <c r="J49" i="14"/>
  <c r="F49" i="14"/>
  <c r="I49" i="14"/>
  <c r="E49" i="14"/>
  <c r="H49" i="14"/>
  <c r="D49" i="14"/>
  <c r="K53" i="14"/>
  <c r="G53" i="14"/>
  <c r="C53" i="14"/>
  <c r="J53" i="14"/>
  <c r="F53" i="14"/>
  <c r="I53" i="14"/>
  <c r="E53" i="14"/>
  <c r="H53" i="14"/>
  <c r="D53" i="14"/>
  <c r="K57" i="14"/>
  <c r="G57" i="14"/>
  <c r="C57" i="14"/>
  <c r="J57" i="14"/>
  <c r="F57" i="14"/>
  <c r="I57" i="14"/>
  <c r="E57" i="14"/>
  <c r="H57" i="14"/>
  <c r="D57" i="14"/>
  <c r="K61" i="14"/>
  <c r="G61" i="14"/>
  <c r="C61" i="14"/>
  <c r="J61" i="14"/>
  <c r="F61" i="14"/>
  <c r="I61" i="14"/>
  <c r="E61" i="14"/>
  <c r="H61" i="14"/>
  <c r="D61" i="14"/>
  <c r="H72" i="14"/>
  <c r="D72" i="14"/>
  <c r="K72" i="14"/>
  <c r="G72" i="14"/>
  <c r="C72" i="14"/>
  <c r="J72" i="14"/>
  <c r="F72" i="14"/>
  <c r="E72" i="14"/>
  <c r="I72" i="14"/>
  <c r="J79" i="14"/>
  <c r="F79" i="14"/>
  <c r="I79" i="14"/>
  <c r="E79" i="14"/>
  <c r="H79" i="14"/>
  <c r="D79" i="14"/>
  <c r="C79" i="14"/>
  <c r="K79" i="14"/>
  <c r="G79" i="14"/>
  <c r="J95" i="14"/>
  <c r="F95" i="14"/>
  <c r="I95" i="14"/>
  <c r="E95" i="14"/>
  <c r="H95" i="14"/>
  <c r="D95" i="14"/>
  <c r="C95" i="14"/>
  <c r="K95" i="14"/>
  <c r="G95" i="14"/>
  <c r="H84" i="14"/>
  <c r="D84" i="14"/>
  <c r="K84" i="14"/>
  <c r="G84" i="14"/>
  <c r="C84" i="14"/>
  <c r="J84" i="14"/>
  <c r="F84" i="14"/>
  <c r="I84" i="14"/>
  <c r="E84" i="14"/>
  <c r="H100" i="14"/>
  <c r="D100" i="14"/>
  <c r="K100" i="14"/>
  <c r="G100" i="14"/>
  <c r="C100" i="14"/>
  <c r="J100" i="14"/>
  <c r="F100" i="14"/>
  <c r="I100" i="14"/>
  <c r="E100" i="14"/>
  <c r="C9" i="14" l="1"/>
</calcChain>
</file>

<file path=xl/sharedStrings.xml><?xml version="1.0" encoding="utf-8"?>
<sst xmlns="http://schemas.openxmlformats.org/spreadsheetml/2006/main" count="3820" uniqueCount="1493">
  <si>
    <t>INSEE</t>
  </si>
  <si>
    <t>NOM_COM</t>
  </si>
  <si>
    <t>NOM_COM_MIN</t>
  </si>
  <si>
    <t>CP_COMMUNE</t>
  </si>
  <si>
    <t>NB_HABITANTS</t>
  </si>
  <si>
    <t>NUMEPCI_2017</t>
  </si>
  <si>
    <t>NOMEPCI_2017</t>
  </si>
  <si>
    <t>NUMSM</t>
  </si>
  <si>
    <t>NOMSM_2018</t>
  </si>
  <si>
    <t>Secteur Géographique</t>
  </si>
  <si>
    <t>NUM_MO</t>
  </si>
  <si>
    <t>Nom-MO</t>
  </si>
  <si>
    <t>AIGALIERS</t>
  </si>
  <si>
    <t>Aigaliers</t>
  </si>
  <si>
    <t>CA Pays d'Uzès</t>
  </si>
  <si>
    <t>CA Alès Agglomération</t>
  </si>
  <si>
    <t>B</t>
  </si>
  <si>
    <t>Communauté de commune</t>
  </si>
  <si>
    <t>AIGREMONT</t>
  </si>
  <si>
    <t>Aigremont</t>
  </si>
  <si>
    <t>CC du Piemont Cévenol</t>
  </si>
  <si>
    <t>CA de Nîmes - Métropole</t>
  </si>
  <si>
    <t>D</t>
  </si>
  <si>
    <t>Commune</t>
  </si>
  <si>
    <t>AIGUES-MORTES</t>
  </si>
  <si>
    <t>Aigues-Mortes</t>
  </si>
  <si>
    <t>CC Terre de Camargue</t>
  </si>
  <si>
    <t>SM Camargue Gardoise</t>
  </si>
  <si>
    <t>CA du Gard Rhodanien</t>
  </si>
  <si>
    <t>Département</t>
  </si>
  <si>
    <t>AIGUES-VIVES</t>
  </si>
  <si>
    <t>Aigues-Vives</t>
  </si>
  <si>
    <t>CC Rhôny Vistre Vidourle</t>
  </si>
  <si>
    <t>CA du Grand Avignon</t>
  </si>
  <si>
    <t>C</t>
  </si>
  <si>
    <t>Etablissement Public</t>
  </si>
  <si>
    <t>AIGUEZE</t>
  </si>
  <si>
    <t>Aiguèze</t>
  </si>
  <si>
    <t>A</t>
  </si>
  <si>
    <t>Etat</t>
  </si>
  <si>
    <t>AIMARGUES</t>
  </si>
  <si>
    <t>Aimargues</t>
  </si>
  <si>
    <t>CC de Petite Camargue</t>
  </si>
  <si>
    <t>CC Beaucaire Terre d'Argence</t>
  </si>
  <si>
    <t>Privé</t>
  </si>
  <si>
    <t>ALES</t>
  </si>
  <si>
    <t>Alès</t>
  </si>
  <si>
    <t>CC Causses Aigoual Cévennes - Terres solidaires</t>
  </si>
  <si>
    <t>Région</t>
  </si>
  <si>
    <t>ALLEGRE</t>
  </si>
  <si>
    <t>Allègre-les-Fumades</t>
  </si>
  <si>
    <t>CC de Cèze-Cévennes</t>
  </si>
  <si>
    <t>Syndicat Mixte</t>
  </si>
  <si>
    <t>ALZON</t>
  </si>
  <si>
    <t>Alzon</t>
  </si>
  <si>
    <t>CC du Pays Viganais</t>
  </si>
  <si>
    <t>ANDUZE</t>
  </si>
  <si>
    <t>Anduze</t>
  </si>
  <si>
    <t>CC de Villefort</t>
  </si>
  <si>
    <t>ARAMON</t>
  </si>
  <si>
    <t>Aramon</t>
  </si>
  <si>
    <t>CC du Pont du Gard</t>
  </si>
  <si>
    <t>CC des Cévennes Gangeoises et Suménoises</t>
  </si>
  <si>
    <t>ARGILLIERS</t>
  </si>
  <si>
    <t>Argilliers</t>
  </si>
  <si>
    <t>CC du Pays de Sommières</t>
  </si>
  <si>
    <t>ARPAILLARGUES-ET-AUREILLAC</t>
  </si>
  <si>
    <t>Arpaillargues-et-Aureillac</t>
  </si>
  <si>
    <t>ARPHY</t>
  </si>
  <si>
    <t>Arphy</t>
  </si>
  <si>
    <t>SM Cirque de Navacelles</t>
  </si>
  <si>
    <t>ARRE</t>
  </si>
  <si>
    <t>Arre</t>
  </si>
  <si>
    <t>ARRIGAS</t>
  </si>
  <si>
    <t>Arrigas</t>
  </si>
  <si>
    <t>ASPERES</t>
  </si>
  <si>
    <t>Aspères</t>
  </si>
  <si>
    <t>AUBAIS</t>
  </si>
  <si>
    <t>Aubais</t>
  </si>
  <si>
    <t>AUBORD</t>
  </si>
  <si>
    <t>Aubord</t>
  </si>
  <si>
    <t>AUBUSSARGUES</t>
  </si>
  <si>
    <t>Aubussargues</t>
  </si>
  <si>
    <t>AUJAC</t>
  </si>
  <si>
    <t>Aujac</t>
  </si>
  <si>
    <t>AUJARGUES</t>
  </si>
  <si>
    <t>Aujargues</t>
  </si>
  <si>
    <t>AULAS</t>
  </si>
  <si>
    <t>Aulas</t>
  </si>
  <si>
    <t>AUMESSAS</t>
  </si>
  <si>
    <t>Aumessas</t>
  </si>
  <si>
    <t>AVEZE</t>
  </si>
  <si>
    <t>Avèze</t>
  </si>
  <si>
    <t>BAGARD</t>
  </si>
  <si>
    <t>Bagard</t>
  </si>
  <si>
    <t>BAGNOLS-SUR-CEZE</t>
  </si>
  <si>
    <t>Bagnols-sur-Cèze</t>
  </si>
  <si>
    <t>BARJAC</t>
  </si>
  <si>
    <t>Barjac</t>
  </si>
  <si>
    <t>BARON</t>
  </si>
  <si>
    <t>Baron</t>
  </si>
  <si>
    <t>BEAUCAIRE</t>
  </si>
  <si>
    <t>Beaucaire</t>
  </si>
  <si>
    <t>BEAUVOISIN</t>
  </si>
  <si>
    <t>Beauvoisin</t>
  </si>
  <si>
    <t>BELLEGARDE</t>
  </si>
  <si>
    <t>Bellegarde</t>
  </si>
  <si>
    <t>BELVEZET</t>
  </si>
  <si>
    <t>Belvézet</t>
  </si>
  <si>
    <t>BERNIS</t>
  </si>
  <si>
    <t>Bernis</t>
  </si>
  <si>
    <t>BESSEGES</t>
  </si>
  <si>
    <t>Bessèges</t>
  </si>
  <si>
    <t>BEZ-ET-ESPARON</t>
  </si>
  <si>
    <t>Bez-et-Esparon</t>
  </si>
  <si>
    <t>BEZOUCE</t>
  </si>
  <si>
    <t>Bezouce</t>
  </si>
  <si>
    <t>BLANDAS</t>
  </si>
  <si>
    <t>Blandas</t>
  </si>
  <si>
    <t>BLAUZAC</t>
  </si>
  <si>
    <t>Blauzac</t>
  </si>
  <si>
    <t>BOISSET-ET-GAUJAC</t>
  </si>
  <si>
    <t>Boisset-et-Gaujac</t>
  </si>
  <si>
    <t>BOISSIERES</t>
  </si>
  <si>
    <t>Boissières</t>
  </si>
  <si>
    <t>BONNEVAUX</t>
  </si>
  <si>
    <t>Bonnevaux</t>
  </si>
  <si>
    <t>BORDEZAC</t>
  </si>
  <si>
    <t>Bordezac</t>
  </si>
  <si>
    <t>BOUCOIRAN-ET-NOZIERES</t>
  </si>
  <si>
    <t>Boucoiran-et-Nozières</t>
  </si>
  <si>
    <t>BOUILLARGUES</t>
  </si>
  <si>
    <t>Bouillargues</t>
  </si>
  <si>
    <t>BOUQUET</t>
  </si>
  <si>
    <t>Bouquet</t>
  </si>
  <si>
    <t>BOURDIC</t>
  </si>
  <si>
    <t>Bourdic</t>
  </si>
  <si>
    <t>BRAGASSARGUES</t>
  </si>
  <si>
    <t>Bragassargues</t>
  </si>
  <si>
    <t>BRANOUX-LES-TAILLADES</t>
  </si>
  <si>
    <t>Branoux-les-Taillades</t>
  </si>
  <si>
    <t>Bréau-et-Salagosse</t>
  </si>
  <si>
    <t>BRIGNON</t>
  </si>
  <si>
    <t>Brignon</t>
  </si>
  <si>
    <t>BROUZET-LES-ALES</t>
  </si>
  <si>
    <t>Brouzet-lès-Alès</t>
  </si>
  <si>
    <t>BROUZET-LES-QUISSAC</t>
  </si>
  <si>
    <t>Brouzet-lès-Quissac</t>
  </si>
  <si>
    <t>CABRIERES</t>
  </si>
  <si>
    <t>Cabrières</t>
  </si>
  <si>
    <t>SM Gorges du Gardon</t>
  </si>
  <si>
    <t>CAISSARGUES</t>
  </si>
  <si>
    <t>Caissargues</t>
  </si>
  <si>
    <t>CALVISSON</t>
  </si>
  <si>
    <t>Calvisson</t>
  </si>
  <si>
    <t>CAMPESTRE-ET-LUC</t>
  </si>
  <si>
    <t>Campestre-et-Luc</t>
  </si>
  <si>
    <t>CANAULES-ET-ARGENTIERES</t>
  </si>
  <si>
    <t>Canaules-et-Argentières</t>
  </si>
  <si>
    <t>CANNES-ET-CLAIRAN</t>
  </si>
  <si>
    <t>Cannes-et-Clairan</t>
  </si>
  <si>
    <t>CARDET</t>
  </si>
  <si>
    <t>Cardet</t>
  </si>
  <si>
    <t>CARNAS</t>
  </si>
  <si>
    <t>Carnas</t>
  </si>
  <si>
    <t>CARSAN</t>
  </si>
  <si>
    <t>Carsan</t>
  </si>
  <si>
    <t>CASSAGNOLES</t>
  </si>
  <si>
    <t>Cassagnoles</t>
  </si>
  <si>
    <t>CASTELNAU-VALENCE</t>
  </si>
  <si>
    <t>Castelnau-Valence</t>
  </si>
  <si>
    <t>CASTILLON-DU-GARD</t>
  </si>
  <si>
    <t>Castillon-du-Gard</t>
  </si>
  <si>
    <t>CAUSSE-BEGON</t>
  </si>
  <si>
    <t>Causse-Bégon</t>
  </si>
  <si>
    <t>CAVEIRAC</t>
  </si>
  <si>
    <t>Caveirac</t>
  </si>
  <si>
    <t>CAVILLARGUES</t>
  </si>
  <si>
    <t>Cavillargues</t>
  </si>
  <si>
    <t>CENDRAS</t>
  </si>
  <si>
    <t>Cendras</t>
  </si>
  <si>
    <t>SM Vallée du Galeizon</t>
  </si>
  <si>
    <t>CHAMBON</t>
  </si>
  <si>
    <t>Chambon</t>
  </si>
  <si>
    <t>CHAMBORIGAUD</t>
  </si>
  <si>
    <t>Chamborigaud</t>
  </si>
  <si>
    <t>CHUSCLAN</t>
  </si>
  <si>
    <t>Chusclan</t>
  </si>
  <si>
    <t>CLARENSAC</t>
  </si>
  <si>
    <t>Clarensac</t>
  </si>
  <si>
    <t>CODOGNAN</t>
  </si>
  <si>
    <t>Codognan</t>
  </si>
  <si>
    <t>CODOLET</t>
  </si>
  <si>
    <t>Codolet</t>
  </si>
  <si>
    <t>COLLIAS</t>
  </si>
  <si>
    <t>Collias</t>
  </si>
  <si>
    <t>COLLORGUES</t>
  </si>
  <si>
    <t>Collorgues</t>
  </si>
  <si>
    <t>COLOGNAC</t>
  </si>
  <si>
    <t>Colognac</t>
  </si>
  <si>
    <t>COMBAS</t>
  </si>
  <si>
    <t>Combas</t>
  </si>
  <si>
    <t>COMPS</t>
  </si>
  <si>
    <t>Comps</t>
  </si>
  <si>
    <t>CONCOULES</t>
  </si>
  <si>
    <t>Concoules</t>
  </si>
  <si>
    <t>CONGENIES</t>
  </si>
  <si>
    <t>Congénies</t>
  </si>
  <si>
    <t>CONNAUX</t>
  </si>
  <si>
    <t>Connaux</t>
  </si>
  <si>
    <t>CONQUEYRAC</t>
  </si>
  <si>
    <t>Conqueyrac</t>
  </si>
  <si>
    <t>CORBES</t>
  </si>
  <si>
    <t>Corbès</t>
  </si>
  <si>
    <t>CORCONNE</t>
  </si>
  <si>
    <t>Corconne</t>
  </si>
  <si>
    <t>CORNILLON</t>
  </si>
  <si>
    <t>Cornillon</t>
  </si>
  <si>
    <t>COURRY</t>
  </si>
  <si>
    <t>Courry</t>
  </si>
  <si>
    <t>CRESPIAN</t>
  </si>
  <si>
    <t>Crespian</t>
  </si>
  <si>
    <t>CROS</t>
  </si>
  <si>
    <t>Cros</t>
  </si>
  <si>
    <t>CRUVIERS-LASCOURS</t>
  </si>
  <si>
    <t>Cruviers-Lascours</t>
  </si>
  <si>
    <t>DEAUX</t>
  </si>
  <si>
    <t>Deaux</t>
  </si>
  <si>
    <t>DIONS</t>
  </si>
  <si>
    <t>Dions</t>
  </si>
  <si>
    <t>DOMAZAN</t>
  </si>
  <si>
    <t>Domazan</t>
  </si>
  <si>
    <t>DOMESSARGUES</t>
  </si>
  <si>
    <t>Domessargues</t>
  </si>
  <si>
    <t>DOURBIES</t>
  </si>
  <si>
    <t>Dourbies</t>
  </si>
  <si>
    <t>Durfort-et-Saint-Martin-de-Sossenac</t>
  </si>
  <si>
    <t>ESTEZARGUES</t>
  </si>
  <si>
    <t>Estézargues</t>
  </si>
  <si>
    <t>EUZET</t>
  </si>
  <si>
    <t>Euzet</t>
  </si>
  <si>
    <t>FLAUX</t>
  </si>
  <si>
    <t>Flaux</t>
  </si>
  <si>
    <t>FOISSAC</t>
  </si>
  <si>
    <t>Foissac</t>
  </si>
  <si>
    <t>FONS</t>
  </si>
  <si>
    <t>Fons</t>
  </si>
  <si>
    <t>FONS-SUR-LUSSAN</t>
  </si>
  <si>
    <t>Fons-sur-Lussan</t>
  </si>
  <si>
    <t>FONTANES</t>
  </si>
  <si>
    <t>Fontanès</t>
  </si>
  <si>
    <t>FONTARECHES</t>
  </si>
  <si>
    <t>Fontarèches</t>
  </si>
  <si>
    <t>FOURNES</t>
  </si>
  <si>
    <t>Fournès</t>
  </si>
  <si>
    <t>FOURQUES</t>
  </si>
  <si>
    <t>Fourques</t>
  </si>
  <si>
    <t>FRESSAC</t>
  </si>
  <si>
    <t>Fressac</t>
  </si>
  <si>
    <t>GAGNIERES</t>
  </si>
  <si>
    <t>Gagnières</t>
  </si>
  <si>
    <t>GAILHAN</t>
  </si>
  <si>
    <t>Gailhan</t>
  </si>
  <si>
    <t>GAJAN</t>
  </si>
  <si>
    <t>Gajan</t>
  </si>
  <si>
    <t>GALLARGUES-LE-MONTUEUX</t>
  </si>
  <si>
    <t>Gallargues-le-Montueux</t>
  </si>
  <si>
    <t>GARONS</t>
  </si>
  <si>
    <t>Garons</t>
  </si>
  <si>
    <t>GARRIGUES-SAINTE-EULALIE</t>
  </si>
  <si>
    <t>Garrigues-Sainte-Eulalie</t>
  </si>
  <si>
    <t>GAUJAC</t>
  </si>
  <si>
    <t>Gaujac</t>
  </si>
  <si>
    <t>GENERAC</t>
  </si>
  <si>
    <t>Générac</t>
  </si>
  <si>
    <t>GENERARGUES</t>
  </si>
  <si>
    <t>Générargues</t>
  </si>
  <si>
    <t>GENOLHAC</t>
  </si>
  <si>
    <t>Génolhac</t>
  </si>
  <si>
    <t>GOUDARGUES</t>
  </si>
  <si>
    <t>Goudargues</t>
  </si>
  <si>
    <t>ISSIRAC</t>
  </si>
  <si>
    <t>Issirac</t>
  </si>
  <si>
    <t>JONQUIERES-SAINT-VINCENT</t>
  </si>
  <si>
    <t>Jonquières-Saint-Vincent</t>
  </si>
  <si>
    <t>JUNAS</t>
  </si>
  <si>
    <t>Junas</t>
  </si>
  <si>
    <t>LA BASTIDE-D'ENGRAS</t>
  </si>
  <si>
    <t>La Bastide-d'Engras</t>
  </si>
  <si>
    <t>LA BRUGUIERE</t>
  </si>
  <si>
    <t>La Bruguière</t>
  </si>
  <si>
    <t>LA CADIERE-ET-CAMBO</t>
  </si>
  <si>
    <t>La Cadière-et-Cambo</t>
  </si>
  <si>
    <t>LA CALMETTE</t>
  </si>
  <si>
    <t>La Calmette</t>
  </si>
  <si>
    <t>LA CAPELLE-ET-MASMOLENE</t>
  </si>
  <si>
    <t>La Capelle-et-Masmolène</t>
  </si>
  <si>
    <t>LA GRAND-COMBE</t>
  </si>
  <si>
    <t>La Grand-Combe</t>
  </si>
  <si>
    <t>LA ROQUE-SUR-CEZE</t>
  </si>
  <si>
    <t>La Roque-sur-Cèze</t>
  </si>
  <si>
    <t>LA ROUVIERE</t>
  </si>
  <si>
    <t>La Rouvière</t>
  </si>
  <si>
    <t>LA VERNAREDE</t>
  </si>
  <si>
    <t>La Vernarède</t>
  </si>
  <si>
    <t>LAMELOUZE</t>
  </si>
  <si>
    <t>Lamelouze</t>
  </si>
  <si>
    <t>LANGLADE</t>
  </si>
  <si>
    <t>Langlade</t>
  </si>
  <si>
    <t>LANUEJOLS</t>
  </si>
  <si>
    <t>Lanuéjols</t>
  </si>
  <si>
    <t>LASALLE</t>
  </si>
  <si>
    <t>Lasalle</t>
  </si>
  <si>
    <t>LAUDUN</t>
  </si>
  <si>
    <t>Laudun-l'Ardoise</t>
  </si>
  <si>
    <t>LAVAL-PRADEL</t>
  </si>
  <si>
    <t>Laval-Pradel</t>
  </si>
  <si>
    <t>LAVAL-SAINT-ROMAN</t>
  </si>
  <si>
    <t>Laval-Saint-Roman</t>
  </si>
  <si>
    <t>LE CAILAR</t>
  </si>
  <si>
    <t>Le Cailar</t>
  </si>
  <si>
    <t>LE GARN</t>
  </si>
  <si>
    <t>Le Garn</t>
  </si>
  <si>
    <t>LE GRAU-DU-ROI</t>
  </si>
  <si>
    <t>Le Grau-du-Roi</t>
  </si>
  <si>
    <t>LE MARTINET</t>
  </si>
  <si>
    <t>Le Martinet</t>
  </si>
  <si>
    <t>LE PIN</t>
  </si>
  <si>
    <t>Le Pin</t>
  </si>
  <si>
    <t>LE VIGAN</t>
  </si>
  <si>
    <t>Le Vigan</t>
  </si>
  <si>
    <t>LECQUES</t>
  </si>
  <si>
    <t>Lecques</t>
  </si>
  <si>
    <t>LEDENON</t>
  </si>
  <si>
    <t>Lédenon</t>
  </si>
  <si>
    <t>LEDIGNAN</t>
  </si>
  <si>
    <t>Lédignan</t>
  </si>
  <si>
    <t>LES ANGLES</t>
  </si>
  <si>
    <t>Les Angles</t>
  </si>
  <si>
    <t>LES MAGES</t>
  </si>
  <si>
    <t>Les Mages</t>
  </si>
  <si>
    <t>LES PLANS</t>
  </si>
  <si>
    <t>Les Plans</t>
  </si>
  <si>
    <t>LES PLANTIERS</t>
  </si>
  <si>
    <t>Les Plantiers</t>
  </si>
  <si>
    <t>LES SALLES-DU-GARDON</t>
  </si>
  <si>
    <t>Les Salles-du-Gardon</t>
  </si>
  <si>
    <t>L'ESTRECHURE</t>
  </si>
  <si>
    <t>L'Estréchure</t>
  </si>
  <si>
    <t>LEZAN</t>
  </si>
  <si>
    <t>Lézan</t>
  </si>
  <si>
    <t>LIOUC</t>
  </si>
  <si>
    <t>Liouc</t>
  </si>
  <si>
    <t>LIRAC</t>
  </si>
  <si>
    <t>Lirac</t>
  </si>
  <si>
    <t>LOGRIAN-FLORIAN</t>
  </si>
  <si>
    <t>Logrian-Florian</t>
  </si>
  <si>
    <t>LUSSAN</t>
  </si>
  <si>
    <t>Lussan</t>
  </si>
  <si>
    <t>MALONS-ET-ELZE</t>
  </si>
  <si>
    <t>Malons-et-Elze</t>
  </si>
  <si>
    <t>MANDAGOUT</t>
  </si>
  <si>
    <t>Mandagout</t>
  </si>
  <si>
    <t>MANDUEL</t>
  </si>
  <si>
    <t>Manduel</t>
  </si>
  <si>
    <t>MARGUERITTES</t>
  </si>
  <si>
    <t>Marguerittes</t>
  </si>
  <si>
    <t>MARTIGNARGUES</t>
  </si>
  <si>
    <t>Martignargues</t>
  </si>
  <si>
    <t>MARUEJOLS-LES-GARDON</t>
  </si>
  <si>
    <t>Maruéjols-lès-Gardon</t>
  </si>
  <si>
    <t>MASSANES</t>
  </si>
  <si>
    <t>Massanes</t>
  </si>
  <si>
    <t>MASSILLARGUES-ATTUECH</t>
  </si>
  <si>
    <t>Massillargues-Attuech</t>
  </si>
  <si>
    <t>MAURESSARGUES</t>
  </si>
  <si>
    <t>Mauressargues</t>
  </si>
  <si>
    <t>MEJANNES-LE-CLAP</t>
  </si>
  <si>
    <t>Méjannes-le-Clap</t>
  </si>
  <si>
    <t>MEJANNES-LES-ALES</t>
  </si>
  <si>
    <t>Méjannes-lès-Alès</t>
  </si>
  <si>
    <t>MEYNES</t>
  </si>
  <si>
    <t>Meynes</t>
  </si>
  <si>
    <t>MEYRANNES</t>
  </si>
  <si>
    <t>Meyrannes</t>
  </si>
  <si>
    <t>MIALET</t>
  </si>
  <si>
    <t>Mialet</t>
  </si>
  <si>
    <t>MILHAUD</t>
  </si>
  <si>
    <t>Milhaud</t>
  </si>
  <si>
    <t>MOLIERES-CAVAILLAC</t>
  </si>
  <si>
    <t>Molières-Cavaillac</t>
  </si>
  <si>
    <t>MOLIERES-SUR-CEZE</t>
  </si>
  <si>
    <t>Molières-sur-Cèze</t>
  </si>
  <si>
    <t>MONOBLET</t>
  </si>
  <si>
    <t>Monoblet</t>
  </si>
  <si>
    <t>MONS</t>
  </si>
  <si>
    <t>Mons</t>
  </si>
  <si>
    <t>MONTAGNAC</t>
  </si>
  <si>
    <t>Montagnac</t>
  </si>
  <si>
    <t>MONTAREN-ET-SAINT-MEDIERS</t>
  </si>
  <si>
    <t>Montaren-et-Saint-Médiers</t>
  </si>
  <si>
    <t>MONTCLUS</t>
  </si>
  <si>
    <t>Montclus</t>
  </si>
  <si>
    <t>MONTDARDIER</t>
  </si>
  <si>
    <t>Montdardier</t>
  </si>
  <si>
    <t>MONTEILS</t>
  </si>
  <si>
    <t>Monteils</t>
  </si>
  <si>
    <t>MONTFAUCON</t>
  </si>
  <si>
    <t>Montfaucon</t>
  </si>
  <si>
    <t>MONTFRIN</t>
  </si>
  <si>
    <t>Montfrin</t>
  </si>
  <si>
    <t>MONTIGNARGUES</t>
  </si>
  <si>
    <t>Montignargues</t>
  </si>
  <si>
    <t>MONTMIRAT</t>
  </si>
  <si>
    <t>Montmirat</t>
  </si>
  <si>
    <t>MONTPEZAT</t>
  </si>
  <si>
    <t>Montpezat</t>
  </si>
  <si>
    <t>MOULEZAN</t>
  </si>
  <si>
    <t>Moulézan</t>
  </si>
  <si>
    <t>MOUSSAC</t>
  </si>
  <si>
    <t>Moussac</t>
  </si>
  <si>
    <t>MUS</t>
  </si>
  <si>
    <t>Mus</t>
  </si>
  <si>
    <t>NAGES-ET-SOLORGUES</t>
  </si>
  <si>
    <t>Nages-et-Solorgues</t>
  </si>
  <si>
    <t>NAVACELLES</t>
  </si>
  <si>
    <t>Navacelles</t>
  </si>
  <si>
    <t>NERS</t>
  </si>
  <si>
    <t>Ners</t>
  </si>
  <si>
    <t>NIMES</t>
  </si>
  <si>
    <t>Nîmes</t>
  </si>
  <si>
    <t>30900, 30000</t>
  </si>
  <si>
    <t>ORSAN</t>
  </si>
  <si>
    <t>Orsan</t>
  </si>
  <si>
    <t>ORTHOUX-SERIGNAC-QUILHAN</t>
  </si>
  <si>
    <t>Orthoux-Sérignac-Quilhan</t>
  </si>
  <si>
    <t>PARIGNARGUES</t>
  </si>
  <si>
    <t>Parignargues</t>
  </si>
  <si>
    <t>PEYREMALE</t>
  </si>
  <si>
    <t>Peyremale</t>
  </si>
  <si>
    <t>PEYROLES</t>
  </si>
  <si>
    <t>Peyrolles</t>
  </si>
  <si>
    <t>POMMIERS</t>
  </si>
  <si>
    <t>Pommiers</t>
  </si>
  <si>
    <t>POMPIGNAN</t>
  </si>
  <si>
    <t>Pompignan</t>
  </si>
  <si>
    <t>PONTEILS-ET-BRESIS</t>
  </si>
  <si>
    <t>Ponteils-et-Brésis</t>
  </si>
  <si>
    <t>PONT-SAINT-ESPRIT</t>
  </si>
  <si>
    <t>Pont-Saint-Esprit</t>
  </si>
  <si>
    <t>PORTES</t>
  </si>
  <si>
    <t>Portes</t>
  </si>
  <si>
    <t>POTELIERES</t>
  </si>
  <si>
    <t>Potelières</t>
  </si>
  <si>
    <t>POUGNADORESSE</t>
  </si>
  <si>
    <t>Pougnadoresse</t>
  </si>
  <si>
    <t>POULX</t>
  </si>
  <si>
    <t>Poulx</t>
  </si>
  <si>
    <t>POUZILHAC</t>
  </si>
  <si>
    <t>Pouzilhac</t>
  </si>
  <si>
    <t>PUECHREDON</t>
  </si>
  <si>
    <t>Puechredon</t>
  </si>
  <si>
    <t>PUJAUT</t>
  </si>
  <si>
    <t>Pujaut</t>
  </si>
  <si>
    <t>QUISSAC</t>
  </si>
  <si>
    <t>Quissac</t>
  </si>
  <si>
    <t>REDESSAN</t>
  </si>
  <si>
    <t>Redessan</t>
  </si>
  <si>
    <t>REMOULINS</t>
  </si>
  <si>
    <t>Remoulins</t>
  </si>
  <si>
    <t>REVENS</t>
  </si>
  <si>
    <t>Revens</t>
  </si>
  <si>
    <t>RIBAUTE-LES-TAVERNES</t>
  </si>
  <si>
    <t>Ribaute-les-Tavernes</t>
  </si>
  <si>
    <t>RIVIERES</t>
  </si>
  <si>
    <t>Rivières</t>
  </si>
  <si>
    <t>ROBIAC-ROCHESSADOULE</t>
  </si>
  <si>
    <t>Robiac-Rochessadoule</t>
  </si>
  <si>
    <t>ROCHEFORT-DU-GARD</t>
  </si>
  <si>
    <t>Rochefort-du-Gard</t>
  </si>
  <si>
    <t>ROCHEGUDE</t>
  </si>
  <si>
    <t>Rochegude</t>
  </si>
  <si>
    <t>RODILHAN</t>
  </si>
  <si>
    <t>Rodilhan</t>
  </si>
  <si>
    <t>ROGUES</t>
  </si>
  <si>
    <t>Rogues</t>
  </si>
  <si>
    <t>ROQUEDUR</t>
  </si>
  <si>
    <t>Roquedur</t>
  </si>
  <si>
    <t>ROQUEMAURE</t>
  </si>
  <si>
    <t>Roquemaure</t>
  </si>
  <si>
    <t>ROUSSON</t>
  </si>
  <si>
    <t>Rousson</t>
  </si>
  <si>
    <t>SABRAN</t>
  </si>
  <si>
    <t>Sabran</t>
  </si>
  <si>
    <t>SAINT-ALEXANDRE</t>
  </si>
  <si>
    <t>Saint-Alexandre</t>
  </si>
  <si>
    <t>SAINT-AMBROIX</t>
  </si>
  <si>
    <t>Saint-Ambroix</t>
  </si>
  <si>
    <t>SAINT-ANDRE-DE-MAJENCOULES</t>
  </si>
  <si>
    <t>Saint-André-de-Majencoules</t>
  </si>
  <si>
    <t>SAINT-ANDRE-DE-ROQUEPERTUIS</t>
  </si>
  <si>
    <t>Saint-André-de-Roquepertuis</t>
  </si>
  <si>
    <t>SAINT-ANDRE-DE-VALBORGNE</t>
  </si>
  <si>
    <t>Saint-André-de-Valborgne</t>
  </si>
  <si>
    <t>SAINT-ANDRE-D'OLERARGUES</t>
  </si>
  <si>
    <t>Saint-André-d'Olérargues</t>
  </si>
  <si>
    <t>SAINT-BAUZELY</t>
  </si>
  <si>
    <t>Saint-Bauzély</t>
  </si>
  <si>
    <t>SAINT-BENEZET</t>
  </si>
  <si>
    <t>Saint-Bénézet</t>
  </si>
  <si>
    <t>SAINT-BONNET-DE-SALENDRINQUE</t>
  </si>
  <si>
    <t>Saint-Bonnet-de-Salendrinque</t>
  </si>
  <si>
    <t>SAINT-BONNET-DU-GARD</t>
  </si>
  <si>
    <t>Saint-Bonnet-du-Gard</t>
  </si>
  <si>
    <t>SAINT-BRES</t>
  </si>
  <si>
    <t>Saint-Brès</t>
  </si>
  <si>
    <t>SAINT-BRESSON</t>
  </si>
  <si>
    <t>Saint-Bresson</t>
  </si>
  <si>
    <t>SAINT-CESAIRE-DE-GAUZIGNAN</t>
  </si>
  <si>
    <t>Saint-Césaire-de-Gauzignan</t>
  </si>
  <si>
    <t>SAINT-CHAPTES</t>
  </si>
  <si>
    <t>Saint-Chaptes</t>
  </si>
  <si>
    <t>SAINT-CHRISTOL-DE-RODIERES</t>
  </si>
  <si>
    <t>Saint-Christol-de-Rodières</t>
  </si>
  <si>
    <t>SAINT-CHRISTOL-LES-ALES</t>
  </si>
  <si>
    <t>Saint-Christol-lès-Alès</t>
  </si>
  <si>
    <t>SAINT-CLEMENT</t>
  </si>
  <si>
    <t>Saint-Clément</t>
  </si>
  <si>
    <t>SAINT-COME-ET-MARUEJOLS</t>
  </si>
  <si>
    <t>Saint-Côme-et-Maruéjols</t>
  </si>
  <si>
    <t>SAINT-DENIS</t>
  </si>
  <si>
    <t>Saint-Denis</t>
  </si>
  <si>
    <t>SAINT-DEZERY</t>
  </si>
  <si>
    <t>Saint-Dézéry</t>
  </si>
  <si>
    <t>SAINT-DIONISY</t>
  </si>
  <si>
    <t>Saint-Dionisy</t>
  </si>
  <si>
    <t>SAINTE-ANASTASIE</t>
  </si>
  <si>
    <t>Sainte-Anastasie</t>
  </si>
  <si>
    <t>SAINTE-CECILE-D'ANDORGE</t>
  </si>
  <si>
    <t>Sainte-Cécile-d'Andorge</t>
  </si>
  <si>
    <t>SAINTE-CROIX-DE-CADERLE</t>
  </si>
  <si>
    <t>Sainte-Croix-de-Caderle</t>
  </si>
  <si>
    <t>SAINT-ETIENNE-DE-L'OLM</t>
  </si>
  <si>
    <t>Saint-Étienne-de-l'Olm</t>
  </si>
  <si>
    <t>SAINT-ETIENNE-DES-SORTS</t>
  </si>
  <si>
    <t>Saint-Étienne-des-Sorts</t>
  </si>
  <si>
    <t>SAINT-FELIX-DE-PALLIERES</t>
  </si>
  <si>
    <t>Saint-Félix-de-Pallières</t>
  </si>
  <si>
    <t>SAINT-FLORENT-SUR-AUZONNET</t>
  </si>
  <si>
    <t>Saint-Florent-sur-Auzonnet</t>
  </si>
  <si>
    <t>SAINT-GENIES-DE-COMOLAS</t>
  </si>
  <si>
    <t>Saint-Geniès-de-Comolas</t>
  </si>
  <si>
    <t>SAINT-GENIES-DE-MALGOIRES</t>
  </si>
  <si>
    <t>Saint-Geniès-de-Malgoirès</t>
  </si>
  <si>
    <t>SAINT-GERVAIS</t>
  </si>
  <si>
    <t>Saint-Gervais</t>
  </si>
  <si>
    <t>SAINT-GERVASY</t>
  </si>
  <si>
    <t>Saint-Gervasy</t>
  </si>
  <si>
    <t>SAINT-GILLES</t>
  </si>
  <si>
    <t>Saint-Gilles</t>
  </si>
  <si>
    <t>SAINT-HILAIRE-DE-BRETHMAS</t>
  </si>
  <si>
    <t>Saint-Hilaire-de-Brethmas</t>
  </si>
  <si>
    <t>SAINT-HILAIRE-D'OZILHAN</t>
  </si>
  <si>
    <t>Saint-Hilaire-d'Ozilhan</t>
  </si>
  <si>
    <t>SAINT-HIPPOLYTE-DE-CATON</t>
  </si>
  <si>
    <t>Saint-Hippolyte-de-Caton</t>
  </si>
  <si>
    <t>SAINT-HIPPOLYTE-DE-MONTAIGU</t>
  </si>
  <si>
    <t>Saint-Hippolyte-de-Montaigu</t>
  </si>
  <si>
    <t>SAINT-HIPPOLYTE-DU-FORT</t>
  </si>
  <si>
    <t>Saint-Hippolyte-du-Fort</t>
  </si>
  <si>
    <t>SAINT-JEAN-DE-CEYRARGUES</t>
  </si>
  <si>
    <t>Saint-Jean-de-Ceyrargues</t>
  </si>
  <si>
    <t>SAINT-JEAN-DE-CRIEULON</t>
  </si>
  <si>
    <t>Saint-Jean-de-Crieulon</t>
  </si>
  <si>
    <t>Saint-Jean-de-Maruéjols-et-Avéjan</t>
  </si>
  <si>
    <t>SAINT-JEAN-DE-SERRES</t>
  </si>
  <si>
    <t>Saint-Jean-de-Serres</t>
  </si>
  <si>
    <t>SAINT-JEAN-DE-VALERISCLE</t>
  </si>
  <si>
    <t>Saint-Jean-de-Valériscle</t>
  </si>
  <si>
    <t>SAINT-JEAN-DU-GARD</t>
  </si>
  <si>
    <t>Saint-Jean-du-Gard</t>
  </si>
  <si>
    <t>SAINT-JEAN-DU-PIN</t>
  </si>
  <si>
    <t>Saint-Jean-du-Pin</t>
  </si>
  <si>
    <t>SAINT-JULIEN-DE-CASSAGNAS</t>
  </si>
  <si>
    <t>Saint-Julien-de-Cassagnas</t>
  </si>
  <si>
    <t>SAINT-JULIEN-DE-LA-NEF</t>
  </si>
  <si>
    <t>Saint-Julien-de-la-Nef</t>
  </si>
  <si>
    <t>SAINT-JULIEN-DE-PEYROLAS</t>
  </si>
  <si>
    <t>Saint-Julien-de-Peyrolas</t>
  </si>
  <si>
    <t>SAINT-JULIEN-LES-ROSIERS</t>
  </si>
  <si>
    <t>Saint-Julien-les-Rosiers</t>
  </si>
  <si>
    <t>SAINT-JUST-ET-VACQUIERES</t>
  </si>
  <si>
    <t>Saint-Just-et-Vacquières</t>
  </si>
  <si>
    <t>SAINT-LAURENT-D'AIGOUZE</t>
  </si>
  <si>
    <t>Saint-Laurent-d'Aigouze</t>
  </si>
  <si>
    <t>SAINT-LAURENT-DE-CARNOLS</t>
  </si>
  <si>
    <t>Saint-Laurent-de-Carnols</t>
  </si>
  <si>
    <t>SAINT-LAURENT-DES-ARBRES</t>
  </si>
  <si>
    <t>Saint-Laurent-des-Arbres</t>
  </si>
  <si>
    <t>SAINT-LAURENT-LA-VERNEDE</t>
  </si>
  <si>
    <t>Saint-Laurent-la-Vernède</t>
  </si>
  <si>
    <t>SAINT-LAURENT-LE-MINIER</t>
  </si>
  <si>
    <t>Saint-Laurent-le-Minier</t>
  </si>
  <si>
    <t>SAINT-MAMERT-DU-GARD</t>
  </si>
  <si>
    <t>Saint-Mamert-du-Gard</t>
  </si>
  <si>
    <t>SAINT-MARCEL-DE-CAREIRET</t>
  </si>
  <si>
    <t>Saint-Marcel-de-Careiret</t>
  </si>
  <si>
    <t>SAINT-MARTIAL</t>
  </si>
  <si>
    <t>Saint-Martial</t>
  </si>
  <si>
    <t>SAINT-MARTIN-DE-VALGALGUES</t>
  </si>
  <si>
    <t>Saint-Martin-de-Valgalgues</t>
  </si>
  <si>
    <t>SAINT-MAURICE-DE-CAZEVIEILLE</t>
  </si>
  <si>
    <t>Saint-Maurice-de-Cazevieille</t>
  </si>
  <si>
    <t>SAINT-MAXIMIN</t>
  </si>
  <si>
    <t>Saint-Maximin</t>
  </si>
  <si>
    <t>SAINT-MICHEL-D'EUZET</t>
  </si>
  <si>
    <t>Saint-Michel-d'Euzet</t>
  </si>
  <si>
    <t>SAINT-NAZAIRE</t>
  </si>
  <si>
    <t>Saint-Nazaire</t>
  </si>
  <si>
    <t>SAINT-NAZAIRE-DES-GARDIES</t>
  </si>
  <si>
    <t>Saint-Nazaire-des-Gardies</t>
  </si>
  <si>
    <t>SAINT-PAULET-DE-CAISSON</t>
  </si>
  <si>
    <t>Saint-Paulet-de-Caisson</t>
  </si>
  <si>
    <t>SAINT-PAUL-LA-COSTE</t>
  </si>
  <si>
    <t>Saint-Paul-la-Coste</t>
  </si>
  <si>
    <t>SAINT-PAUL-LES-FONTS</t>
  </si>
  <si>
    <t>Saint-Paul-les-Fonts</t>
  </si>
  <si>
    <t>SAINT-PONS-LA-CALM</t>
  </si>
  <si>
    <t>Saint-Pons-la-Calm</t>
  </si>
  <si>
    <t>SAINT-PRIVAT-DE-CHAMPCLOS</t>
  </si>
  <si>
    <t>Saint-Privat-de-Champclos</t>
  </si>
  <si>
    <t>SAINT-PRIVAT-DES-VIEUX</t>
  </si>
  <si>
    <t>Saint-Privat-des-Vieux</t>
  </si>
  <si>
    <t>SAINT-QUENTIN-LA-POTERIE</t>
  </si>
  <si>
    <t>Saint-Quentin-la-Poterie</t>
  </si>
  <si>
    <t>SAINT-ROMAN-DE-CODIERES</t>
  </si>
  <si>
    <t>Saint-Roman-de-Codières</t>
  </si>
  <si>
    <t>SAINT-SAUVEUR-CAMPRIEU</t>
  </si>
  <si>
    <t>Saint-Sauveur-Camprieu</t>
  </si>
  <si>
    <t>SAINT-SEBASTIEN-D'AIGREFEUILLE</t>
  </si>
  <si>
    <t>Saint-Sébastien-d'Aigrefeuille</t>
  </si>
  <si>
    <t>SAINT-SIFFRET</t>
  </si>
  <si>
    <t>Saint-Siffret</t>
  </si>
  <si>
    <t>SAINT-THEODORIT</t>
  </si>
  <si>
    <t>Saint-Théodorit</t>
  </si>
  <si>
    <t>SAINT-VICTOR-DE-MALCAP</t>
  </si>
  <si>
    <t>Saint-Victor-de-Malcap</t>
  </si>
  <si>
    <t>SAINT-VICTOR-DES-OULES</t>
  </si>
  <si>
    <t>Saint-Victor-des-Oules</t>
  </si>
  <si>
    <t>SAINT-VICTOR-LA-COSTE</t>
  </si>
  <si>
    <t>Saint-Victor-la-Coste</t>
  </si>
  <si>
    <t>SALAZAC</t>
  </si>
  <si>
    <t>Salazac</t>
  </si>
  <si>
    <t>SALINDRES</t>
  </si>
  <si>
    <t>Salindres</t>
  </si>
  <si>
    <t>SALINELLES</t>
  </si>
  <si>
    <t>Salinelles</t>
  </si>
  <si>
    <t>SANILHAC-SAGRIES</t>
  </si>
  <si>
    <t>Sanilhac-Sagriès</t>
  </si>
  <si>
    <t>SARDAN</t>
  </si>
  <si>
    <t>Sardan</t>
  </si>
  <si>
    <t>SAUMANE</t>
  </si>
  <si>
    <t>Saumane</t>
  </si>
  <si>
    <t>SAUVE</t>
  </si>
  <si>
    <t>Sauve</t>
  </si>
  <si>
    <t>SAUVETERRE</t>
  </si>
  <si>
    <t>Sauveterre</t>
  </si>
  <si>
    <t>SAUZET</t>
  </si>
  <si>
    <t>Sauzet</t>
  </si>
  <si>
    <t>SAVIGNARGUES</t>
  </si>
  <si>
    <t>Savignargues</t>
  </si>
  <si>
    <t>SAZE</t>
  </si>
  <si>
    <t>Saze</t>
  </si>
  <si>
    <t>SENECHAS</t>
  </si>
  <si>
    <t>Sénéchas</t>
  </si>
  <si>
    <t>SERNHAC</t>
  </si>
  <si>
    <t>Sernhac</t>
  </si>
  <si>
    <t>SERVAS</t>
  </si>
  <si>
    <t>Servas</t>
  </si>
  <si>
    <t>SERVIERS-ET-LABAUME</t>
  </si>
  <si>
    <t>Serviers-et-Labaume</t>
  </si>
  <si>
    <t>SEYNES</t>
  </si>
  <si>
    <t>Seynes</t>
  </si>
  <si>
    <t>SOMMIERES</t>
  </si>
  <si>
    <t>Sommières</t>
  </si>
  <si>
    <t>SOUDORGUES</t>
  </si>
  <si>
    <t>Soudorgues</t>
  </si>
  <si>
    <t>SOUSTELLE</t>
  </si>
  <si>
    <t>Soustelle</t>
  </si>
  <si>
    <t>SOUVIGNARGUES</t>
  </si>
  <si>
    <t>Souvignargues</t>
  </si>
  <si>
    <t>SUMENE</t>
  </si>
  <si>
    <t>Sumène</t>
  </si>
  <si>
    <t>TAVEL</t>
  </si>
  <si>
    <t>Tavel</t>
  </si>
  <si>
    <t>THARAUX</t>
  </si>
  <si>
    <t>Tharaux</t>
  </si>
  <si>
    <t>THEZIERS</t>
  </si>
  <si>
    <t>Théziers</t>
  </si>
  <si>
    <t>THOIRAS</t>
  </si>
  <si>
    <t>Thoiras</t>
  </si>
  <si>
    <t>TORNAC</t>
  </si>
  <si>
    <t>Tornac</t>
  </si>
  <si>
    <t>TRESQUES</t>
  </si>
  <si>
    <t>Tresques</t>
  </si>
  <si>
    <t>TREVES</t>
  </si>
  <si>
    <t>Trèves</t>
  </si>
  <si>
    <t>UCHAUD</t>
  </si>
  <si>
    <t>Uchaud</t>
  </si>
  <si>
    <t>UZES</t>
  </si>
  <si>
    <t>Uzès</t>
  </si>
  <si>
    <t>VABRES</t>
  </si>
  <si>
    <t>Vabres</t>
  </si>
  <si>
    <t>VALLABREGUES</t>
  </si>
  <si>
    <t>Vallabrègues</t>
  </si>
  <si>
    <t>VALLABRIX</t>
  </si>
  <si>
    <t>Vallabrix</t>
  </si>
  <si>
    <t>VALLERARGUES</t>
  </si>
  <si>
    <t>Vallérargues</t>
  </si>
  <si>
    <t>VALLIGUIERES</t>
  </si>
  <si>
    <t>Valliguières</t>
  </si>
  <si>
    <t>VAUVERT</t>
  </si>
  <si>
    <t>Vauvert</t>
  </si>
  <si>
    <t>VENEJAN</t>
  </si>
  <si>
    <t>Vénéjan</t>
  </si>
  <si>
    <t>VERFEUIL</t>
  </si>
  <si>
    <t>Verfeuil</t>
  </si>
  <si>
    <t>VERGEZE</t>
  </si>
  <si>
    <t>Vergèze</t>
  </si>
  <si>
    <t>VERS-PONT-DU-GARD</t>
  </si>
  <si>
    <t>Vers-Pont-du-Gard</t>
  </si>
  <si>
    <t>VESTRIC-ET-CANDIAC</t>
  </si>
  <si>
    <t>Vestric-et-Candiac</t>
  </si>
  <si>
    <t>VEZENOBRES</t>
  </si>
  <si>
    <t>Vézénobres</t>
  </si>
  <si>
    <t>VIC-LE-FESQ</t>
  </si>
  <si>
    <t>Vic-le-Fesq</t>
  </si>
  <si>
    <t>VILLENEUVE-LES-AVIGNON</t>
  </si>
  <si>
    <t>Villeneuve-lès-Avignon</t>
  </si>
  <si>
    <t>VILLEVIEILLE</t>
  </si>
  <si>
    <t>Villevieille</t>
  </si>
  <si>
    <t>VISSEC</t>
  </si>
  <si>
    <t>Vissec</t>
  </si>
  <si>
    <t>Feuillage</t>
  </si>
  <si>
    <t>Floraison</t>
  </si>
  <si>
    <t>Exposition</t>
  </si>
  <si>
    <t>Sécheresse</t>
  </si>
  <si>
    <t>Calcaire</t>
  </si>
  <si>
    <t>Bord de mer</t>
  </si>
  <si>
    <t>SP</t>
  </si>
  <si>
    <t>Semi-persistant</t>
  </si>
  <si>
    <t>P</t>
  </si>
  <si>
    <t>Printemps</t>
  </si>
  <si>
    <t>S</t>
  </si>
  <si>
    <t>Soleil</t>
  </si>
  <si>
    <t>ï</t>
  </si>
  <si>
    <t>Oui</t>
  </si>
  <si>
    <t>Persistant</t>
  </si>
  <si>
    <t>E</t>
  </si>
  <si>
    <t>Eté</t>
  </si>
  <si>
    <t>MO</t>
  </si>
  <si>
    <t>Mi-ombre</t>
  </si>
  <si>
    <t>»</t>
  </si>
  <si>
    <t>Non</t>
  </si>
  <si>
    <t>Caduc</t>
  </si>
  <si>
    <t>Automne</t>
  </si>
  <si>
    <t>O</t>
  </si>
  <si>
    <t>Ombre</t>
  </si>
  <si>
    <t></t>
  </si>
  <si>
    <t>H</t>
  </si>
  <si>
    <t>Hiver</t>
  </si>
  <si>
    <t>S-MO-O</t>
  </si>
  <si>
    <t>Soleil Mi-Ombre Ombre</t>
  </si>
  <si>
    <t>ï»</t>
  </si>
  <si>
    <t>E.A</t>
  </si>
  <si>
    <t>Eté - Automne</t>
  </si>
  <si>
    <t>S-MO</t>
  </si>
  <si>
    <t>Soleil Mi-Ombre</t>
  </si>
  <si>
    <t>ï»</t>
  </si>
  <si>
    <t>P.E</t>
  </si>
  <si>
    <t>Printemps-Eté</t>
  </si>
  <si>
    <t>S-O</t>
  </si>
  <si>
    <t>Soleil - Ombre</t>
  </si>
  <si>
    <t>ï</t>
  </si>
  <si>
    <t>P.A</t>
  </si>
  <si>
    <t>Printemps-Automne</t>
  </si>
  <si>
    <t>P.E.A</t>
  </si>
  <si>
    <t>Printemps-Eté-Automne</t>
  </si>
  <si>
    <t>H.P</t>
  </si>
  <si>
    <t>Hiver-Printemps</t>
  </si>
  <si>
    <t>A.P</t>
  </si>
  <si>
    <t>Automne-Printemps</t>
  </si>
  <si>
    <t>N°</t>
  </si>
  <si>
    <t>Nom scientifique</t>
  </si>
  <si>
    <t>Nom vernaculaire</t>
  </si>
  <si>
    <t>Abelia</t>
  </si>
  <si>
    <t>Achillée</t>
  </si>
  <si>
    <t>Aster novae</t>
  </si>
  <si>
    <t>Aster d'automne</t>
  </si>
  <si>
    <t>Callistemon citrinus</t>
  </si>
  <si>
    <t>Rince bouteille</t>
  </si>
  <si>
    <t>Carex comans bronco (graminée)</t>
  </si>
  <si>
    <t>Carex</t>
  </si>
  <si>
    <t>Caryopteris Incana</t>
  </si>
  <si>
    <t>Barbe bleue</t>
  </si>
  <si>
    <t>Centranthus ruber albiflorus</t>
  </si>
  <si>
    <t xml:space="preserve">Valériane Blanche </t>
  </si>
  <si>
    <t>Centranthus ruber coccineus</t>
  </si>
  <si>
    <t>Valériane rouge</t>
  </si>
  <si>
    <t>Cerastium tomentosum</t>
  </si>
  <si>
    <t>Ceraïste</t>
  </si>
  <si>
    <t>Cercis chinensis</t>
  </si>
  <si>
    <t>Gainier de Chine</t>
  </si>
  <si>
    <t>Ciste</t>
  </si>
  <si>
    <t>Cotoneaster lacteus</t>
  </si>
  <si>
    <t>Cotoneaster skogholmen</t>
  </si>
  <si>
    <t>Cotoneaster rampant</t>
  </si>
  <si>
    <t>Œillet</t>
  </si>
  <si>
    <t>Erigeron</t>
  </si>
  <si>
    <t>Euphorbia myrsinites</t>
  </si>
  <si>
    <t>Euphorbe</t>
  </si>
  <si>
    <t>Festuca amethystina (graminée)</t>
  </si>
  <si>
    <t>Fétuque</t>
  </si>
  <si>
    <t>Festuca glauca (graminée)</t>
  </si>
  <si>
    <t>Fétuque bleue</t>
  </si>
  <si>
    <t>Gaura blanc</t>
  </si>
  <si>
    <t>Gaura rose</t>
  </si>
  <si>
    <t>Lierre panaché</t>
  </si>
  <si>
    <t>Lierre</t>
  </si>
  <si>
    <t>Heuchera sanguinea splendens</t>
  </si>
  <si>
    <t>Heuchère sanguine</t>
  </si>
  <si>
    <t>Imperata cylindrica (graminée)</t>
  </si>
  <si>
    <t>Imperata</t>
  </si>
  <si>
    <t>Iris x germanica</t>
  </si>
  <si>
    <t>Iris</t>
  </si>
  <si>
    <t>Jasminum mesnyi (grimpante)</t>
  </si>
  <si>
    <t>Jasmin</t>
  </si>
  <si>
    <t>Lagerstroemia indica</t>
  </si>
  <si>
    <t>Lagerose</t>
  </si>
  <si>
    <t>Lavandula angustifolia</t>
  </si>
  <si>
    <t>Lavande</t>
  </si>
  <si>
    <t>Lavandula dentata</t>
  </si>
  <si>
    <t>Lavande dentée</t>
  </si>
  <si>
    <t>Ligustrum japonicum</t>
  </si>
  <si>
    <t>Troëne commun</t>
  </si>
  <si>
    <t>Lobelia laxiflora</t>
  </si>
  <si>
    <t>Lobélie</t>
  </si>
  <si>
    <t>Lonicera japonica (grimpante)</t>
  </si>
  <si>
    <t>Chèvrefeuille</t>
  </si>
  <si>
    <t>Lychnis chalcedonica</t>
  </si>
  <si>
    <t>Croix de Malte</t>
  </si>
  <si>
    <t>Lychnis coronaria</t>
  </si>
  <si>
    <t>Coquelourde</t>
  </si>
  <si>
    <t>Myrtus communis</t>
  </si>
  <si>
    <t>Myrte commune</t>
  </si>
  <si>
    <t>Myrtus communis ssp. Tarentina</t>
  </si>
  <si>
    <t>Myrte</t>
  </si>
  <si>
    <t>Nandina domestica</t>
  </si>
  <si>
    <t>Nepeta mussinii</t>
  </si>
  <si>
    <t>Herbe aux chats</t>
  </si>
  <si>
    <t>Nerium oleander</t>
  </si>
  <si>
    <t>Laurier rose</t>
  </si>
  <si>
    <t>Perovskia atrioplicifolia</t>
  </si>
  <si>
    <t>Sauge d'Afghanistan</t>
  </si>
  <si>
    <t>Phlomis fruticosa</t>
  </si>
  <si>
    <t>Sauge de Jerusalem</t>
  </si>
  <si>
    <t>Photinia</t>
  </si>
  <si>
    <t>Pistacia lentiscus</t>
  </si>
  <si>
    <t>Pistachier lentisque</t>
  </si>
  <si>
    <t>Pittosporum tobira</t>
  </si>
  <si>
    <t>Pittospore</t>
  </si>
  <si>
    <t>Plumbago capensis</t>
  </si>
  <si>
    <t>Dentelaire du Cap</t>
  </si>
  <si>
    <t>Rosmarinus officinalis</t>
  </si>
  <si>
    <t>Romarin officinal</t>
  </si>
  <si>
    <t>Romarin rampant</t>
  </si>
  <si>
    <t>Sauge</t>
  </si>
  <si>
    <t>Sauge des prés</t>
  </si>
  <si>
    <t>Salvia leucantha</t>
  </si>
  <si>
    <t>Orpin</t>
  </si>
  <si>
    <t>Sedum variés</t>
  </si>
  <si>
    <t>Stachys bysantina</t>
  </si>
  <si>
    <t>Oreille d'ours</t>
  </si>
  <si>
    <t>Teucrium flavum</t>
  </si>
  <si>
    <t>Teucrium</t>
  </si>
  <si>
    <t>Teucrium fruticans</t>
  </si>
  <si>
    <t>Germandrée arbustive</t>
  </si>
  <si>
    <t>Teucrium x lucydris</t>
  </si>
  <si>
    <t>Germandrée</t>
  </si>
  <si>
    <t>Thym citron</t>
  </si>
  <si>
    <t>Thymus ciliatus</t>
  </si>
  <si>
    <t>Thym cilié</t>
  </si>
  <si>
    <t>Thymus serpyllum</t>
  </si>
  <si>
    <t>Thym serpolet</t>
  </si>
  <si>
    <t>Jasmin étoilé</t>
  </si>
  <si>
    <t>Verveine de Buenos Aires</t>
  </si>
  <si>
    <t>Verbena rigida venosa</t>
  </si>
  <si>
    <t>Verveine rugueuse</t>
  </si>
  <si>
    <t>Viburnum tinus</t>
  </si>
  <si>
    <t>Laurier tin</t>
  </si>
  <si>
    <t>Pervenche panachée</t>
  </si>
  <si>
    <t>Petite pervenche</t>
  </si>
  <si>
    <t>Mail :</t>
  </si>
  <si>
    <t>Tél :</t>
  </si>
  <si>
    <t>Fax :</t>
  </si>
  <si>
    <t>Nom du responsable :</t>
  </si>
  <si>
    <t>DATE LIMITE D'ENVOI :</t>
  </si>
  <si>
    <t>• Un plan de situation du ou des aménagements projetés</t>
  </si>
  <si>
    <t>• Une ou plusieurs photos de l'état existant des sites à aménager</t>
  </si>
  <si>
    <t>• Une localisation sur les photos des végétaux demandés, croquis ou montage photo</t>
  </si>
  <si>
    <t>image</t>
  </si>
  <si>
    <t>numero image</t>
  </si>
  <si>
    <t>Nom espèce</t>
  </si>
  <si>
    <t>Nom de la commune</t>
  </si>
  <si>
    <t>Alès-1</t>
  </si>
  <si>
    <t>Alès-2</t>
  </si>
  <si>
    <t>Alès-3</t>
  </si>
  <si>
    <t>Canton</t>
  </si>
  <si>
    <t>Exposition :</t>
  </si>
  <si>
    <t>Floraison :</t>
  </si>
  <si>
    <t>Feuillage :</t>
  </si>
  <si>
    <t>Sécheresse :</t>
  </si>
  <si>
    <t>Sol calcaire :</t>
  </si>
  <si>
    <t>Bord de mer :</t>
  </si>
  <si>
    <t>DATE DE SAISIE :</t>
  </si>
  <si>
    <t>Quantité souhaitée</t>
  </si>
  <si>
    <t>Nom commun :</t>
  </si>
  <si>
    <t>Vide</t>
  </si>
  <si>
    <t>Nom du projet :</t>
  </si>
  <si>
    <t xml:space="preserve">Description du projet : </t>
  </si>
  <si>
    <t>Nb de plants :</t>
  </si>
  <si>
    <t>Consulter le Catalogue</t>
  </si>
  <si>
    <t>Type de projet :</t>
  </si>
  <si>
    <t>Nb d'espèces :</t>
  </si>
  <si>
    <t>Vos coordonnées</t>
  </si>
  <si>
    <t>Votre projet</t>
  </si>
  <si>
    <t>Les Garrigues</t>
  </si>
  <si>
    <t>La Camargue</t>
  </si>
  <si>
    <t>La Costière</t>
  </si>
  <si>
    <t>Gard Rhodanien</t>
  </si>
  <si>
    <t>Les Cévennes</t>
  </si>
  <si>
    <t>Les Causses</t>
  </si>
  <si>
    <t>Les Garrigues / La Costière</t>
  </si>
  <si>
    <t>Les Garrigues / Gard Rhodanien</t>
  </si>
  <si>
    <t>Les Causses / Les Cévennes</t>
  </si>
  <si>
    <t>Les Cévennes / Les Garrigues</t>
  </si>
  <si>
    <t>unitpays2</t>
  </si>
  <si>
    <t>La Camargue / La Costière / Gard Rhodanien</t>
  </si>
  <si>
    <t>La Camargue / La Costière</t>
  </si>
  <si>
    <t>La Costière / Gard Rhodanien</t>
  </si>
  <si>
    <t>Les Garrigues / La Costière / Gard Rhodanien</t>
  </si>
  <si>
    <t>Entité(s) paysagère(s) :</t>
  </si>
  <si>
    <t>occurrence quantité</t>
  </si>
  <si>
    <t>Séquence Quantité</t>
  </si>
  <si>
    <t>a cacher</t>
  </si>
  <si>
    <t>Séquence quantité</t>
  </si>
  <si>
    <t>Nb espèces</t>
  </si>
  <si>
    <t>Qté</t>
  </si>
  <si>
    <t>Séche-
resse</t>
  </si>
  <si>
    <t>Florai-
son</t>
  </si>
  <si>
    <t>Feuil-
lage</t>
  </si>
  <si>
    <t>Calcai-
re</t>
  </si>
  <si>
    <t>Expo-
sition</t>
  </si>
  <si>
    <t xml:space="preserve">Nom projet : </t>
  </si>
  <si>
    <r>
      <t xml:space="preserve">Le Dossier doit être accompagné des pièces suivantes (fichier texte à joindre): </t>
    </r>
    <r>
      <rPr>
        <sz val="10"/>
        <rFont val="Arial"/>
        <family val="2"/>
      </rPr>
      <t xml:space="preserve">
• Un plan de situation du ou des aménagements projetés
 • Une ou plusieurs photos de l'état existant des sites à aménager
 • Une localisation sur les photos des végétaux demandés, croquis ou montage photo</t>
    </r>
  </si>
  <si>
    <t>Semi-Persistant</t>
  </si>
  <si>
    <t>Floraison2</t>
  </si>
  <si>
    <t>Eté-Automne</t>
  </si>
  <si>
    <t>Légende - Exposition</t>
  </si>
  <si>
    <t>Illustrations et photos non contractuelles (Ne fonctionne qu'avec Excel, mais pas avec Calc)</t>
  </si>
  <si>
    <t>Suivi par :</t>
  </si>
  <si>
    <t>Date :</t>
  </si>
  <si>
    <t>Attention : les dossiers adressés après la date limite d'envoi et ceux n'étant pas accompagnés des pièces demandées ne seront pas prioritaires.</t>
  </si>
  <si>
    <t xml:space="preserve">Le Dossier doit être accompagné des pièces suivantes (fichier(s) à joindre) : </t>
  </si>
  <si>
    <t>Achillea crithmifolia</t>
  </si>
  <si>
    <t xml:space="preserve">Agapanthus praecox orientalis </t>
  </si>
  <si>
    <t>Coronilla glauca</t>
  </si>
  <si>
    <t>Agapanthe</t>
  </si>
  <si>
    <t>Coronille glauque</t>
  </si>
  <si>
    <t>Vos végétaux</t>
  </si>
  <si>
    <t>Le catalogue</t>
  </si>
  <si>
    <t></t>
  </si>
  <si>
    <r>
      <t>Vos coordonnées</t>
    </r>
    <r>
      <rPr>
        <b/>
        <sz val="24"/>
        <color indexed="12"/>
        <rFont val="Arial"/>
        <family val="2"/>
      </rPr>
      <t xml:space="preserve"> </t>
    </r>
    <r>
      <rPr>
        <b/>
        <sz val="24"/>
        <color indexed="12"/>
        <rFont val="Wingdings"/>
        <charset val="2"/>
      </rPr>
      <t></t>
    </r>
  </si>
  <si>
    <r>
      <t>Votre projet</t>
    </r>
    <r>
      <rPr>
        <b/>
        <sz val="24"/>
        <color indexed="12"/>
        <rFont val="Wingdings"/>
        <charset val="2"/>
      </rPr>
      <t xml:space="preserve"> </t>
    </r>
  </si>
  <si>
    <r>
      <t>Vos végétaux</t>
    </r>
    <r>
      <rPr>
        <b/>
        <sz val="24"/>
        <color indexed="12"/>
        <rFont val="Arial"/>
        <family val="2"/>
      </rPr>
      <t xml:space="preserve"> </t>
    </r>
    <r>
      <rPr>
        <b/>
        <sz val="24"/>
        <color indexed="12"/>
        <rFont val="Wingdings"/>
        <charset val="2"/>
      </rPr>
      <t></t>
    </r>
  </si>
  <si>
    <t>Illustrations libres de droit dans le cadre d'un usage non commercial</t>
  </si>
  <si>
    <r>
      <t xml:space="preserve">Le Dossier doit être accompagné des pièces suivantes </t>
    </r>
    <r>
      <rPr>
        <sz val="18"/>
        <rFont val="Cooper Std Black"/>
        <family val="1"/>
      </rPr>
      <t>:</t>
    </r>
  </si>
  <si>
    <t>Retour accueil</t>
  </si>
  <si>
    <t>Val-d'Aigoual</t>
  </si>
  <si>
    <t>VAL-D'AIGOUAL</t>
  </si>
  <si>
    <t>SAINT-JEAN-DE-MARUEJOLS</t>
  </si>
  <si>
    <t>Saint-Jean-de-Maruéjols</t>
  </si>
  <si>
    <t>DURFORT</t>
  </si>
  <si>
    <t>Durfort</t>
  </si>
  <si>
    <t>BREAU-MARS</t>
  </si>
  <si>
    <t>wkt_geom</t>
  </si>
  <si>
    <t>id</t>
  </si>
  <si>
    <t>ogc_fid</t>
  </si>
  <si>
    <t>nom</t>
  </si>
  <si>
    <t>commune</t>
  </si>
  <si>
    <t>num</t>
  </si>
  <si>
    <t>nom_1</t>
  </si>
  <si>
    <t>commune_1</t>
  </si>
  <si>
    <t>uai</t>
  </si>
  <si>
    <t>adresse</t>
  </si>
  <si>
    <t>cp</t>
  </si>
  <si>
    <t>adresse_1</t>
  </si>
  <si>
    <t>email</t>
  </si>
  <si>
    <t>site</t>
  </si>
  <si>
    <t>tel</t>
  </si>
  <si>
    <t>fax</t>
  </si>
  <si>
    <t>parcelles</t>
  </si>
  <si>
    <t>MultiPoint ((808005.8114999980898574 6304312.90029998868703842))</t>
  </si>
  <si>
    <t>Jules Verne</t>
  </si>
  <si>
    <t>COLLEGE JULES VERNE</t>
  </si>
  <si>
    <t>0300059B</t>
  </si>
  <si>
    <t>40 Rue Vallon BP 17035</t>
  </si>
  <si>
    <t>ce.0300059B@ac-montpellier.fr</t>
  </si>
  <si>
    <t>EC 0114</t>
  </si>
  <si>
    <t>MultiPoint ((796670.09099999826867133 6299063.02149998862296343))</t>
  </si>
  <si>
    <t>Le Vignet</t>
  </si>
  <si>
    <t>COLLEGE DE CALVISSON</t>
  </si>
  <si>
    <t>0301671D</t>
  </si>
  <si>
    <t>Le Vignet haut</t>
  </si>
  <si>
    <t>ce.0301671D@ac-montpellier.fr</t>
  </si>
  <si>
    <t>B 2033</t>
  </si>
  <si>
    <t>MultiPoint ((798684.78410000365693122 6295188.63769998773932457))</t>
  </si>
  <si>
    <t>La Garriguette</t>
  </si>
  <si>
    <t>COLLEGE LA GARRIGUETTE</t>
  </si>
  <si>
    <t>0300050S</t>
  </si>
  <si>
    <t>Avenue des Garrigues</t>
  </si>
  <si>
    <t>ce.0300050S@ac-montpellier.fr</t>
  </si>
  <si>
    <t>http://www.clg-lagarriguette-vergeze.ac-montpellier.fr/</t>
  </si>
  <si>
    <t>AB 0357</t>
  </si>
  <si>
    <t>MultiPoint ((795670.3513000012608245 6351856.51019999105483294))</t>
  </si>
  <si>
    <t>Armand Coussens</t>
  </si>
  <si>
    <t>COLLEGE ARMAND COUSSENS</t>
  </si>
  <si>
    <t>0300036B</t>
  </si>
  <si>
    <t>Place des Ecoles</t>
  </si>
  <si>
    <t>ce.0300036B@ac-montpellier.fr</t>
  </si>
  <si>
    <t>AB 1004</t>
  </si>
  <si>
    <t>MultiPoint ((799010.82859999709762633 6303813.90729998704046011))</t>
  </si>
  <si>
    <t>Théodore Monod</t>
  </si>
  <si>
    <t>COLLEGE THEODORE MONOD</t>
  </si>
  <si>
    <t>0301723K</t>
  </si>
  <si>
    <t>Chemin de la Fond du Rouve BP 08</t>
  </si>
  <si>
    <t>ce.0301723K@ac-montpellier.fr</t>
  </si>
  <si>
    <t>http://www.clg-clarensac.ac-montpellier.fr/</t>
  </si>
  <si>
    <t>C 0692-93-94-98-2249-51-53-2410-2557-58-59-60-61-62-63</t>
  </si>
  <si>
    <t>MultiPoint ((797154.76460000139195472 6275017.89959998708218336))</t>
  </si>
  <si>
    <t>Irène Joliot Curie</t>
  </si>
  <si>
    <t>COLLEGE IRENE JOLIOT-CURIE</t>
  </si>
  <si>
    <t>0300001N</t>
  </si>
  <si>
    <t>Chemin du Bosquet</t>
  </si>
  <si>
    <t>ce.0300001N@ac-montpellier.fr</t>
  </si>
  <si>
    <t>AR 0138</t>
  </si>
  <si>
    <t>MultiPoint ((828987.06750000291503966 6341688.74609999172389507))</t>
  </si>
  <si>
    <t>Bernard de Ventadour</t>
  </si>
  <si>
    <t>COLLEGE BERNARD DE VENTADOUR</t>
  </si>
  <si>
    <t>0300055X</t>
  </si>
  <si>
    <t>19 Avenue du Bordelet BP 167</t>
  </si>
  <si>
    <t>ce.0300055X@ac-montpellier.fr</t>
  </si>
  <si>
    <t>CD 0027</t>
  </si>
  <si>
    <t>MultiPoint ((797354.46119999897200614 6320245.90279999002814293))</t>
  </si>
  <si>
    <t>La Gardonnenque</t>
  </si>
  <si>
    <t>COLLEGE LA GARDONNENQUE</t>
  </si>
  <si>
    <t>0301246S</t>
  </si>
  <si>
    <t>R.N. 106 La Réglisserie</t>
  </si>
  <si>
    <t>ce.0301246S@ac-montpellier.fr</t>
  </si>
  <si>
    <t>http://www.clg-lagardonnenque-brignon.ac-montpellier.fr./</t>
  </si>
  <si>
    <t>E 1346-1347-1278</t>
  </si>
  <si>
    <t>MultiPoint ((794801.42239999782759696 6291688.29289998766034842))</t>
  </si>
  <si>
    <t>Claude Chappe</t>
  </si>
  <si>
    <t>Gallargues-Le-Montueux</t>
  </si>
  <si>
    <t>COLLEGE CLAUDE CHAPPE</t>
  </si>
  <si>
    <t>0301816L</t>
  </si>
  <si>
    <t>600 Avenue des Marchandises</t>
  </si>
  <si>
    <t>ce.0301816L@ac-montpellier.fr</t>
  </si>
  <si>
    <t>MultiPoint ((775639.23749999713618308 6361600.96809998992830515))</t>
  </si>
  <si>
    <t>de la Régordane</t>
  </si>
  <si>
    <t>COLLEGE DE LA REGORDANE</t>
  </si>
  <si>
    <t>0300016E</t>
  </si>
  <si>
    <t>Plan de l'Oli</t>
  </si>
  <si>
    <t>ce.0300016E@ac-montpellier.fr</t>
  </si>
  <si>
    <t>http://www.clg-regordane-genolhac.ac-montpellier.fr</t>
  </si>
  <si>
    <t>AB 0409-0519</t>
  </si>
  <si>
    <t>MultiPoint ((787386.73049999785143882 6355533.42339998856186867))</t>
  </si>
  <si>
    <t>Le Castellas</t>
  </si>
  <si>
    <t>COLLEGE LE CASTELLAS</t>
  </si>
  <si>
    <t>0300013B</t>
  </si>
  <si>
    <t>Rue Castellas</t>
  </si>
  <si>
    <t>ce.0300013B@ac-montpellier.fr</t>
  </si>
  <si>
    <t>AD 0054</t>
  </si>
  <si>
    <t>MultiPoint ((807492.51420000218786299 6304102.47219998762011528))</t>
  </si>
  <si>
    <t>Condorcet</t>
  </si>
  <si>
    <t>COLLEGE CONDORCET</t>
  </si>
  <si>
    <t>0300141R</t>
  </si>
  <si>
    <t>691 Rue belline BP 30903</t>
  </si>
  <si>
    <t>ce.0300141R@ac-montpellier.fr</t>
  </si>
  <si>
    <t>http://www.clg-condorcet-nimes.ac-montpellier.fr</t>
  </si>
  <si>
    <t>EL0003</t>
  </si>
  <si>
    <t>MultiPoint ((802560.91839999728836119 6288490.173499989323318))</t>
  </si>
  <si>
    <t>la vallée verte</t>
  </si>
  <si>
    <t>COLLEGE LA VALLEE VERTE</t>
  </si>
  <si>
    <t>0301096D</t>
  </si>
  <si>
    <t>Avenue de la Condamine BP 28</t>
  </si>
  <si>
    <t>ce.0301096D@ac-montpellier.fr</t>
  </si>
  <si>
    <t>http://collegevauvert.pagesperso-orange.fr/</t>
  </si>
  <si>
    <t>AY 0076-0081-0083-0164-0211</t>
  </si>
  <si>
    <t>MultiPoint ((813396.28980000340379775 6324385.24809999018907547))</t>
  </si>
  <si>
    <t>Lou Redounet</t>
  </si>
  <si>
    <t>COLLEGE LOU REDOUNET</t>
  </si>
  <si>
    <t>0301283G</t>
  </si>
  <si>
    <t>Avenue Georges Pompidou BP 106</t>
  </si>
  <si>
    <t>ce.0301283G@ac-montpellier.fr</t>
  </si>
  <si>
    <t>http://webetab.ac-montpellier.fr/0301283g/spip/</t>
  </si>
  <si>
    <t>AX 0429-0435-0437-0439</t>
  </si>
  <si>
    <t>MultiPoint ((786201.79860000323969871 6337537.45799998939037323))</t>
  </si>
  <si>
    <t>Jean Moulin</t>
  </si>
  <si>
    <t>COLLEGE JEAN MOULIN</t>
  </si>
  <si>
    <t>0301013N</t>
  </si>
  <si>
    <t>1 Avenue J.B Dumas BP 63179</t>
  </si>
  <si>
    <t>ce.0301013N@ac-montpellier.fr</t>
  </si>
  <si>
    <t>http://www.clg-moulin-ales.ac-montpellier.fr</t>
  </si>
  <si>
    <t>BM 0212-0213-0215-0217</t>
  </si>
  <si>
    <t>MultiPoint ((843091.95830000215210021 6321319.44829998910427094))</t>
  </si>
  <si>
    <t>Le Mourion</t>
  </si>
  <si>
    <t>COLLEGE DU MOURION</t>
  </si>
  <si>
    <t>0301214G</t>
  </si>
  <si>
    <t>16 Avenue des Cévennes</t>
  </si>
  <si>
    <t>ce.0301214G@ac-montpellier.fr</t>
  </si>
  <si>
    <t>http://www.clg-mourion-villeneuvelesavignon.ac-montpellier.fr/</t>
  </si>
  <si>
    <t>CX 0021-0310</t>
  </si>
  <si>
    <t>MultiPoint ((815467.01540000014938414 6301143.63379998970776796))</t>
  </si>
  <si>
    <t>Les Fontaines</t>
  </si>
  <si>
    <t>COLLEGE LES FONTAINES</t>
  </si>
  <si>
    <t>0301209B</t>
  </si>
  <si>
    <t>Rue de la Source</t>
  </si>
  <si>
    <t>ce.0301209B@ac-montpellier.fr</t>
  </si>
  <si>
    <t>http://www.collegelesfontaines.fr</t>
  </si>
  <si>
    <t>AO 0104</t>
  </si>
  <si>
    <t>MultiPoint ((779905.59390000265557319 6313229.59389998763799667))</t>
  </si>
  <si>
    <t>Le Coutach</t>
  </si>
  <si>
    <t>COLLEGE DE COUTACH</t>
  </si>
  <si>
    <t>0300032X</t>
  </si>
  <si>
    <t>296 Avenue Maréchal Juin BP 15</t>
  </si>
  <si>
    <t>ce.0300032X@ac-montpellier.fr</t>
  </si>
  <si>
    <t>AW 0827-0828</t>
  </si>
  <si>
    <t>MultiPoint ((829689.97389999800361693 6340820.71739998925477266))</t>
  </si>
  <si>
    <t>Le Bosquet</t>
  </si>
  <si>
    <t>COLLEGE DU BOSQUET</t>
  </si>
  <si>
    <t>0301211D</t>
  </si>
  <si>
    <t>Avenue Mayre BP 166</t>
  </si>
  <si>
    <t>ce.0301211D@ac-montpellier.fr</t>
  </si>
  <si>
    <t>BO 0012</t>
  </si>
  <si>
    <t>MultiPoint ((830515.78599999868310988 6302588.78089999035000801))</t>
  </si>
  <si>
    <t>Elsa Triolet</t>
  </si>
  <si>
    <t>COLLEGE ELSA TRIOLET</t>
  </si>
  <si>
    <t>0301282F</t>
  </si>
  <si>
    <t>Place Rhin &amp; Danube BP 44</t>
  </si>
  <si>
    <t>ce.0301282F@ac-montpellier.fr</t>
  </si>
  <si>
    <t>http://webmaster.triolet.free.fr</t>
  </si>
  <si>
    <t>CN0002</t>
  </si>
  <si>
    <t>MultiPoint ((788806.73849999916274101 6321169.67069998756051064))</t>
  </si>
  <si>
    <t>COLLEGE DE LEDIGNAN</t>
  </si>
  <si>
    <t>0301747L</t>
  </si>
  <si>
    <t>Route de Montpellier</t>
  </si>
  <si>
    <t>ce.0301747l@ac-montpellier.fr</t>
  </si>
  <si>
    <t>http://etab.ac-montpellier.fr/0301747l/</t>
  </si>
  <si>
    <t>AH 0113- 0290-91-92-93</t>
  </si>
  <si>
    <t>MultiPoint ((811865.13560000073630363 6306109.16689999029040337))</t>
  </si>
  <si>
    <t>Romain Rolland</t>
  </si>
  <si>
    <t>COLLEGE ROMAIN ROLLAND</t>
  </si>
  <si>
    <t>0300025P</t>
  </si>
  <si>
    <t>8 Avenue de Lattre de Tassigny BP 3008</t>
  </si>
  <si>
    <t>ce.0300025P@ac-montpellier.fr</t>
  </si>
  <si>
    <t>http://www.clg-rolland-nimes.ac-montpellier.fr/</t>
  </si>
  <si>
    <t>CZ 0312</t>
  </si>
  <si>
    <t>MultiPoint ((786330.76730000239331275 6337663.2239999882876873))</t>
  </si>
  <si>
    <t>Denis Diderot</t>
  </si>
  <si>
    <t>COLLEGE DIDEROT</t>
  </si>
  <si>
    <t>0301014P</t>
  </si>
  <si>
    <t>3 Avenue J.B Dumas BP 46309</t>
  </si>
  <si>
    <t>ce.0301014P@ac-montpellier.fr</t>
  </si>
  <si>
    <t>http://www.clg-diderot-ales.ac-montpellier.fr</t>
  </si>
  <si>
    <t>BM0211-0214-0216</t>
  </si>
  <si>
    <t>MultiPoint ((792817.73330000054556876 6341484.25839999038726091))</t>
  </si>
  <si>
    <t>Jean Baptiste Dumas</t>
  </si>
  <si>
    <t>COLLEGE JEAN BAPTISTE DUMAS</t>
  </si>
  <si>
    <t>0300043J</t>
  </si>
  <si>
    <t>Avenue Tour Bécamel</t>
  </si>
  <si>
    <t>ce.0300043J@ac-montpellier.fr</t>
  </si>
  <si>
    <t>http://www.clg-dumas-salindres.ac-montpellier.fr/</t>
  </si>
  <si>
    <t>AE 0449-0450 / AM 0592</t>
  </si>
  <si>
    <t>MultiPoint ((778844.45889999729115516 6328741.85899998899549246))</t>
  </si>
  <si>
    <t>Florian</t>
  </si>
  <si>
    <t>COLLEGE FLORIAN</t>
  </si>
  <si>
    <t>0300006U</t>
  </si>
  <si>
    <t>Place Foirail BP 37</t>
  </si>
  <si>
    <t>ce.030006U@ac-montpellier.fr</t>
  </si>
  <si>
    <t>http://www.clg-florian-anduze.ac-montpellier.fr/florian/accueil.html</t>
  </si>
  <si>
    <t>AE 0288-0289-0290-0011</t>
  </si>
  <si>
    <t>MultiPoint ((768922.89209999900776893 6318649.56119999010115862))</t>
  </si>
  <si>
    <t>La Galaberte</t>
  </si>
  <si>
    <t>COLLEGE DE LA GALABERTE</t>
  </si>
  <si>
    <t>0300039E</t>
  </si>
  <si>
    <t>4 Boulevard du Temple</t>
  </si>
  <si>
    <t>ce.0300039E@ac-montpellier.fr</t>
  </si>
  <si>
    <t>http://www.clg-galaberte-sthippolytedufort.ac-montpellier.fr/</t>
  </si>
  <si>
    <t>AX 0565-0831-0832</t>
  </si>
  <si>
    <t>MultiPoint ((809168.8924999984446913 6303522.81109998654574156))</t>
  </si>
  <si>
    <t>Capouchiné</t>
  </si>
  <si>
    <t>COLLEGE CAPOUCHINE</t>
  </si>
  <si>
    <t>0300062E</t>
  </si>
  <si>
    <t>431 Rue Teissier</t>
  </si>
  <si>
    <t>ce.0300062E@ac-montpellier.fr</t>
  </si>
  <si>
    <t>http://www.clg-capouchine-nimes.ac-montpellier.fr/</t>
  </si>
  <si>
    <t>ET 0256-0261</t>
  </si>
  <si>
    <t>MultiPoint ((809722.261000000173226 6305865.71049998607486486))</t>
  </si>
  <si>
    <t>Mont Duplan</t>
  </si>
  <si>
    <t>COLLEGE DU MONT DUPLAN</t>
  </si>
  <si>
    <t>0300929X</t>
  </si>
  <si>
    <t>1 Avenue Peladan</t>
  </si>
  <si>
    <t>ce.0300929X@ac-montpellier.fr</t>
  </si>
  <si>
    <t>http://montduplan.ecole.pagespro-orange.fr</t>
  </si>
  <si>
    <t>DO 1475-1477-1480</t>
  </si>
  <si>
    <t>MultiPoint ((786915.5588999988976866 6337945.92099998705089092))</t>
  </si>
  <si>
    <t>Alphonse Daudet</t>
  </si>
  <si>
    <t>COLLEGE ALPHONSE DAUDET</t>
  </si>
  <si>
    <t>0300947S</t>
  </si>
  <si>
    <t>4 Avenue Langevin</t>
  </si>
  <si>
    <t>ce.0300947S@ac-montpellier.fr</t>
  </si>
  <si>
    <t>http://clgdaudetales.free.fr</t>
  </si>
  <si>
    <t>BH 0505</t>
  </si>
  <si>
    <t>MultiPoint ((831389.10859999828971922 6352165.7448999872431159))</t>
  </si>
  <si>
    <t>Georges Ville</t>
  </si>
  <si>
    <t>COLLEGE GEORGE VILLE</t>
  </si>
  <si>
    <t>0300031W</t>
  </si>
  <si>
    <t>Rue de l'Elysée</t>
  </si>
  <si>
    <t>ce.0300031W@ac-montpellier.fr</t>
  </si>
  <si>
    <t>http://www.college-george-ville.fr/spip/</t>
  </si>
  <si>
    <t>BE 0105-0156</t>
  </si>
  <si>
    <t>MultiPoint ((826142.1838999988976866 6316865.40979998931288719))</t>
  </si>
  <si>
    <t>Voltaire</t>
  </si>
  <si>
    <t>COLLEGE VOLTAIRE</t>
  </si>
  <si>
    <t>0300033Y</t>
  </si>
  <si>
    <t>Avenue Perret BP 18</t>
  </si>
  <si>
    <t>ce.0300033Y@ac-montpellier.fr</t>
  </si>
  <si>
    <t>http://www.clg-voltaire-remoulins.ac-montpellier.fr/</t>
  </si>
  <si>
    <t>AI 0022-0320</t>
  </si>
  <si>
    <t>MultiPoint ((787534.12520000350195915 6337496.15939998906105757))</t>
  </si>
  <si>
    <t>Jean Racine</t>
  </si>
  <si>
    <t>COLLEGE JEAN RACINE</t>
  </si>
  <si>
    <t>0300949U</t>
  </si>
  <si>
    <t>9 Rue Vernet</t>
  </si>
  <si>
    <t>ce.0300949U@ac-montpellier.fr</t>
  </si>
  <si>
    <t>BO 0155-0175-0429</t>
  </si>
  <si>
    <t>MultiPoint ((771228.25940000277478248 6334869.36069998983293772))</t>
  </si>
  <si>
    <t>Marceau Lapierre</t>
  </si>
  <si>
    <t>COLLEGE MARCEAU LAPIERRE</t>
  </si>
  <si>
    <t>0300042H</t>
  </si>
  <si>
    <t>Quartier Fumades</t>
  </si>
  <si>
    <t>ce.0300042H@ac-montpellier.fr</t>
  </si>
  <si>
    <t>AD 0012-0013-0014-0015</t>
  </si>
  <si>
    <t>MultiPoint ((842758.86699999892152846 6329368.60919998958706856))</t>
  </si>
  <si>
    <t>Paul Valery</t>
  </si>
  <si>
    <t>COLLEGE PAUL VALERY</t>
  </si>
  <si>
    <t>0301213F</t>
  </si>
  <si>
    <t>25 Rue Moulin</t>
  </si>
  <si>
    <t>ce.0301213F@ac-montpellier.fr</t>
  </si>
  <si>
    <t>http://www.clg-valery-roquemaure.ac-montpellier.fr</t>
  </si>
  <si>
    <t>AI 0497</t>
  </si>
  <si>
    <t>MultiPoint ((811961.71407254179939628 6307540.47250303160399199))</t>
  </si>
  <si>
    <t>Ada Lovelace</t>
  </si>
  <si>
    <t>COLLEGE ADA LOVELACE</t>
  </si>
  <si>
    <t>0301010K</t>
  </si>
  <si>
    <t>182 Rue René Rascalon</t>
  </si>
  <si>
    <t>ce.0301010K@ac-montpellier.fr</t>
  </si>
  <si>
    <t>https://clg-valles-nimes.ac-montpellier.fr/</t>
  </si>
  <si>
    <t>MultiPoint ((820374.57670000218786299 6295904.01599998585879803))</t>
  </si>
  <si>
    <t>Federico Garcia</t>
  </si>
  <si>
    <t>COLLEGE BELLEGARDE</t>
  </si>
  <si>
    <t>0301827Y</t>
  </si>
  <si>
    <t>Avenue des Lacs</t>
  </si>
  <si>
    <t>ce.0301827YP@ac-montpellier.fr</t>
  </si>
  <si>
    <t>www.clg-bellegarde.ac-montpellier.fr</t>
  </si>
  <si>
    <t>MultiPoint ((798097.54360000067390501 6316947.13999998942017555))</t>
  </si>
  <si>
    <t>Frédéric Desmons</t>
  </si>
  <si>
    <t>COLLEGE FREDERIC DESMONS</t>
  </si>
  <si>
    <t>0301670C</t>
  </si>
  <si>
    <t>Rue Frédéric DESMONS</t>
  </si>
  <si>
    <t>ce.0301670C@ac-montpellier.fr</t>
  </si>
  <si>
    <t>http://etab.ac-montpellier.fr/0301670c/Site/</t>
  </si>
  <si>
    <t>D 1271-1335</t>
  </si>
  <si>
    <t>MultiPoint ((787224.96589999657589942 6298979.09519998636096716))</t>
  </si>
  <si>
    <t>Gaston Doumergue</t>
  </si>
  <si>
    <t>COLLEGE GASTON DOUMERGUE</t>
  </si>
  <si>
    <t>0301232B</t>
  </si>
  <si>
    <t>Rue Gaussen BP 92004</t>
  </si>
  <si>
    <t>ce.0301232B@ac-montpellier.fr</t>
  </si>
  <si>
    <t>AP 0485-0532-0731</t>
  </si>
  <si>
    <t>MultiPoint ((815579.6823000016156584 6288441.93449998926371336))</t>
  </si>
  <si>
    <t>Jean Vilar</t>
  </si>
  <si>
    <t>COLLEGE JEAN VILAR</t>
  </si>
  <si>
    <t>0300037C</t>
  </si>
  <si>
    <t>Avenue Sabatot</t>
  </si>
  <si>
    <t>ce.0300037C@ac-montpellier.fr</t>
  </si>
  <si>
    <t>http://etab.ac-montpellier.fr/0300037c/</t>
  </si>
  <si>
    <t>C 4774-4777-4778-4780</t>
  </si>
  <si>
    <t>MultiPoint ((829379.54890000098384917 6341701.19959998968988657))</t>
  </si>
  <si>
    <t>Gérard Philipe(Cité scolaire)</t>
  </si>
  <si>
    <t>COLLEGE GERARD PHILIPE</t>
  </si>
  <si>
    <t>0301327E</t>
  </si>
  <si>
    <t>17 Avenue Léon BLUM BP 168</t>
  </si>
  <si>
    <t>ce.0301327E@ac-montpellier.fr</t>
  </si>
  <si>
    <t>http://www.gerardphilipe.fr/</t>
  </si>
  <si>
    <t>CD 0205</t>
  </si>
  <si>
    <t>MultiPoint ((834954.69020000123418868 6311311.94499998819082975))</t>
  </si>
  <si>
    <t>Henri Pitot</t>
  </si>
  <si>
    <t>COLLEGE HENRI PITOT</t>
  </si>
  <si>
    <t>0301325C</t>
  </si>
  <si>
    <t>75 Avenue Moulin</t>
  </si>
  <si>
    <t>ce.0301325C@ac-montpellier.fr</t>
  </si>
  <si>
    <t>C2305 - C2308</t>
  </si>
  <si>
    <t>MultiPoint ((782318.49419999879319221 6346213.82339998614042997))</t>
  </si>
  <si>
    <t>Léo Larguier</t>
  </si>
  <si>
    <t>COLLEGE LEO LARGUIER</t>
  </si>
  <si>
    <t>0301012M</t>
  </si>
  <si>
    <t>Place Jean Jaurès BP 57</t>
  </si>
  <si>
    <t>ce.0301012M@ac-montpellier.fr</t>
  </si>
  <si>
    <t>http://etab.ac-montpellier.fr/0301012m/</t>
  </si>
  <si>
    <t>AS 0182</t>
  </si>
  <si>
    <t>MultiPoint ((831746.26680000149644911 6302669.19989999011158943))</t>
  </si>
  <si>
    <t>Eugène Vigne</t>
  </si>
  <si>
    <t>COLLEGE EUGENE VIGNE</t>
  </si>
  <si>
    <t>0301208A</t>
  </si>
  <si>
    <t>Avenue Farciennes</t>
  </si>
  <si>
    <t>ce.0301208A@ac-montpellier.fr</t>
  </si>
  <si>
    <t>http://www.clg-vigne-beaucaire.ac-montpellier.fr</t>
  </si>
  <si>
    <t>AN 0393-0159-0160 / AO 0247</t>
  </si>
  <si>
    <t>MultiPoint ((809731.90540000074543059 6304894.93369998689740896))</t>
  </si>
  <si>
    <t>Feucheres</t>
  </si>
  <si>
    <t>COLLEGE FEUCHERES</t>
  </si>
  <si>
    <t>0300945P</t>
  </si>
  <si>
    <t>3 Avenue Feuchères BP 82</t>
  </si>
  <si>
    <t>ce.0300945P@ac-montpellier.fr</t>
  </si>
  <si>
    <t>http://webetab.ac-montpellier.fr/0300945p</t>
  </si>
  <si>
    <t>EZ 0235-0241</t>
  </si>
  <si>
    <t>MultiPoint ((815860.73960000299848616 6308310.83369998913258314))</t>
  </si>
  <si>
    <t>Lou Castellas</t>
  </si>
  <si>
    <t>COLLEGE LOU CASTELLAS</t>
  </si>
  <si>
    <t>0301245R</t>
  </si>
  <si>
    <t>Rue des Cévennes</t>
  </si>
  <si>
    <t>ce.0301245R@ac-montpellier.fr</t>
  </si>
  <si>
    <t>AH 0714-0769-0771-0802-0804-0805</t>
  </si>
  <si>
    <t>MultiPoint ((808999.0670000019017607 6305639.08709998894482851))</t>
  </si>
  <si>
    <t>Révolution</t>
  </si>
  <si>
    <t>COLLEGE REVOLUTION</t>
  </si>
  <si>
    <t>0300946R</t>
  </si>
  <si>
    <t>40 Rue Clérisseau</t>
  </si>
  <si>
    <t>ce.0300946R@ac-montpellier.fr</t>
  </si>
  <si>
    <t>http://www.college-revolution.fr</t>
  </si>
  <si>
    <t>DT 0178-0179-0180-0181</t>
  </si>
  <si>
    <t>MultiPoint ((811409.79980000120121986 6304847.39959998801350594))</t>
  </si>
  <si>
    <t>Les Oliviers</t>
  </si>
  <si>
    <t>COLLEGE LES OLIVIERS</t>
  </si>
  <si>
    <t>0301098F</t>
  </si>
  <si>
    <t>35 Rue des amoureux BP 4019</t>
  </si>
  <si>
    <t>ce.0301098F@ac-montpellier.fr</t>
  </si>
  <si>
    <t>HO 0634</t>
  </si>
  <si>
    <t>MultiPoint ((748261.06620000314433128 6321370.69209998846054077))</t>
  </si>
  <si>
    <t>A. Chamson (Cité scolaire)</t>
  </si>
  <si>
    <t>COLLEGE ANDRE CHAMSON</t>
  </si>
  <si>
    <t>0301326D</t>
  </si>
  <si>
    <t>1 Boulevard Pasteur BP 29</t>
  </si>
  <si>
    <t>ce.0301326D@ac-montpellier.fr</t>
  </si>
  <si>
    <t>http://www.lyc-levigan.ac-montpellier.fr</t>
  </si>
  <si>
    <t>AC 0248-0249-0250-0251-0252</t>
  </si>
  <si>
    <t>MultiPoint ((819741.61919999879319221 6303215.97369999065995216))</t>
  </si>
  <si>
    <t>Via-Domitia</t>
  </si>
  <si>
    <t>COLLEGE VIA DOMITIA</t>
  </si>
  <si>
    <t>0301746K</t>
  </si>
  <si>
    <t>Chemin de Jonquières</t>
  </si>
  <si>
    <t>ce.0301746K@ac-montpellier.fr</t>
  </si>
  <si>
    <t>http://www.clg-manduel.ac-montpellier.fr</t>
  </si>
  <si>
    <t>AE 0145-0146-0667-0669-0671</t>
  </si>
  <si>
    <t>MultiPoint ((786643.68974940292537212 6351078.44991006422787905))</t>
  </si>
  <si>
    <t>Antoine Deparcieux</t>
  </si>
  <si>
    <t>COLLEGE ANTOINE DEPARCIEUX</t>
  </si>
  <si>
    <t>0300020J</t>
  </si>
  <si>
    <t>Rue des Ecoles</t>
  </si>
  <si>
    <t>ce.0300020J@ac-montpellier.fr</t>
  </si>
  <si>
    <t>http://www.college-deparcieux.fr</t>
  </si>
  <si>
    <t>AB 0109-0355-0357-0360-0362-0363</t>
  </si>
  <si>
    <t>MultiPoint ((808051.45560000103432685 6306041.76299998816102743))</t>
  </si>
  <si>
    <t>Jean Rostand</t>
  </si>
  <si>
    <t>COLLEGE JEAN ROSTAND</t>
  </si>
  <si>
    <t>0301284H</t>
  </si>
  <si>
    <t>43 Route d'Alès</t>
  </si>
  <si>
    <t>ce.0301284H@ac-montpellier.fr</t>
  </si>
  <si>
    <t>DW 0451</t>
  </si>
  <si>
    <t>MultiPoint ((813397.03999999933876097 6326585.93339998926967382))</t>
  </si>
  <si>
    <t>Jean Louis Trintignant</t>
  </si>
  <si>
    <t>COLLEGE JEAN-LOUIS TRINTIGNANT</t>
  </si>
  <si>
    <t>0301721H</t>
  </si>
  <si>
    <t>Quartier Mayac Route de St Ambroix</t>
  </si>
  <si>
    <t>ce.0301721H@ac-montpellier.fr</t>
  </si>
  <si>
    <t>http://www.clg-trintignant-uzes.ac-montpellier.fr/</t>
  </si>
  <si>
    <t>AH 0318</t>
  </si>
  <si>
    <t>MultiPoint ((834635.41149999969638884 6320840.05549998953938484))</t>
  </si>
  <si>
    <t>Claudie Haignere</t>
  </si>
  <si>
    <t>COLLEGE CLAUDIE HAIGNERE</t>
  </si>
  <si>
    <t>0301656M</t>
  </si>
  <si>
    <t>870 Avenue de Provence</t>
  </si>
  <si>
    <t>ce.0301656M@ac-montpellier.fr</t>
  </si>
  <si>
    <t>http://www.clg-haignere-rochefortdugard.ac-montpellier.fr/</t>
  </si>
  <si>
    <t>A 2149-2150</t>
  </si>
  <si>
    <t>Pont-saint-Esprit</t>
  </si>
  <si>
    <t>Thymus x citriodorus</t>
  </si>
  <si>
    <t>Ciste de Montpellier</t>
  </si>
  <si>
    <t>Thymus vulgaris</t>
  </si>
  <si>
    <t>Thym commun</t>
  </si>
  <si>
    <t>Cotonesaster laiteux</t>
  </si>
  <si>
    <t>Agrostemma githago " Ocean pearl"</t>
  </si>
  <si>
    <t>Campanula porscharskiana "alpine breeze"</t>
  </si>
  <si>
    <t>Campanule des murs</t>
  </si>
  <si>
    <t>Gaura bicolore</t>
  </si>
  <si>
    <t>Abelia grandiflora</t>
  </si>
  <si>
    <r>
      <t>VEGE</t>
    </r>
    <r>
      <rPr>
        <b/>
        <sz val="60"/>
        <rFont val="ITC Garamond Ultra"/>
        <family val="3"/>
      </rPr>
      <t>T</t>
    </r>
    <r>
      <rPr>
        <b/>
        <sz val="36"/>
        <rFont val="ITC Garamond Ultra"/>
        <family val="3"/>
      </rPr>
      <t>AUX.30</t>
    </r>
    <r>
      <rPr>
        <b/>
        <sz val="30"/>
        <rFont val="Arial"/>
        <family val="2"/>
      </rPr>
      <t xml:space="preserve">
</t>
    </r>
    <r>
      <rPr>
        <b/>
        <i/>
        <sz val="18"/>
        <rFont val="Arial"/>
        <family val="2"/>
      </rPr>
      <t>Végétaliser les espaces publics
 de votre collège !</t>
    </r>
    <r>
      <rPr>
        <b/>
        <sz val="14"/>
        <rFont val="Arial"/>
        <family val="2"/>
      </rPr>
      <t xml:space="preserve">
</t>
    </r>
    <r>
      <rPr>
        <i/>
        <sz val="20"/>
        <color indexed="57"/>
        <rFont val="Arial"/>
        <family val="2"/>
      </rPr>
      <t>Objectifs "Fleurs Locales" &amp; "Zero Phyto"</t>
    </r>
  </si>
  <si>
    <r>
      <t xml:space="preserve">VEGETAUX.30 - </t>
    </r>
    <r>
      <rPr>
        <b/>
        <sz val="40"/>
        <color rgb="FF7030A0"/>
        <rFont val="ITC Garamond Ultra"/>
      </rPr>
      <t>COLLEGES</t>
    </r>
  </si>
  <si>
    <t>Nom du College :</t>
  </si>
  <si>
    <t>Commune de :</t>
  </si>
  <si>
    <t>Dossier de demande de Végétaux pour les Collèges du Gard</t>
  </si>
  <si>
    <t>Achillea millefolium "Summer Pastel"</t>
  </si>
  <si>
    <t>Achillée millefeuille</t>
  </si>
  <si>
    <t>Carex pendula "Fresh Look" (graminée)</t>
  </si>
  <si>
    <t>Cistus monspeliensis "blanc"</t>
  </si>
  <si>
    <t>Cistus x pulverulentus "rose"</t>
  </si>
  <si>
    <t>Dianthus Allwoodii "Alpinus" (rose)</t>
  </si>
  <si>
    <t>Echinacea purpurea "Bravado"</t>
  </si>
  <si>
    <t>l'échinacée pourpre</t>
  </si>
  <si>
    <t>Erigeron karvienskianus "Profusion"</t>
  </si>
  <si>
    <t>Gaura lindheimeri "blanc"</t>
  </si>
  <si>
    <t>Gaura lindheimeri "blanc et rose"</t>
  </si>
  <si>
    <t>Gaura lindheimeri "rose"</t>
  </si>
  <si>
    <t>Hedera canariensis "Variegata"</t>
  </si>
  <si>
    <t>Hedera helix "ravensholt"</t>
  </si>
  <si>
    <t>Photinia "Red Robin"</t>
  </si>
  <si>
    <t>Rosmarinus officinalis "Orléans"</t>
  </si>
  <si>
    <t>Salvia grahamii "Hot Lips"</t>
  </si>
  <si>
    <t>Salvia greggii "Fushia"</t>
  </si>
  <si>
    <t>Salvia microphylla "Royal Bumble"</t>
  </si>
  <si>
    <t>Sedum palmerii "jaune"</t>
  </si>
  <si>
    <t>Trachelospermum jasminoides (grimpante)</t>
  </si>
  <si>
    <t>Verbena bonariense "Lollipop"</t>
  </si>
  <si>
    <t>Vinca major "variegata"</t>
  </si>
  <si>
    <t>Vinca minor "prune"</t>
  </si>
  <si>
    <t>espece</t>
  </si>
  <si>
    <t>nombre</t>
  </si>
  <si>
    <t>Thymus × citriodorus</t>
  </si>
  <si>
    <t>Bambou sacré</t>
  </si>
  <si>
    <t>Version Imprimable à conserver par le collège</t>
  </si>
  <si>
    <r>
      <t>Le catalogue 2023</t>
    </r>
    <r>
      <rPr>
        <b/>
        <sz val="24"/>
        <color indexed="12"/>
        <rFont val="Wingdings"/>
        <charset val="2"/>
      </rPr>
      <t xml:space="preserve"> </t>
    </r>
  </si>
  <si>
    <t>Bougainvilléa spectabilis</t>
  </si>
  <si>
    <t>bougainviller rose</t>
  </si>
  <si>
    <t>Carpobrotus edulis (ficoïde)</t>
  </si>
  <si>
    <t>Griffe de sorcière</t>
  </si>
  <si>
    <t>oui</t>
  </si>
  <si>
    <t>Delosperma stardust</t>
  </si>
  <si>
    <t>Pourpier</t>
  </si>
  <si>
    <t>Dimorphoteca sp.</t>
  </si>
  <si>
    <t>Marguerite du cap</t>
  </si>
  <si>
    <t>Gypsophia repens alba</t>
  </si>
  <si>
    <t>gypsophile blanc rampant</t>
  </si>
  <si>
    <t>Liste des plantes 2023/2024</t>
  </si>
  <si>
    <t>Bougainvillea spectabilis</t>
  </si>
  <si>
    <t>Carpobrotus edulis</t>
  </si>
  <si>
    <t>Agglomération du Gard Rhodanien</t>
  </si>
  <si>
    <t>/</t>
  </si>
  <si>
    <t>Com Com Causses Aigoual Cévennes - Terres solidaires</t>
  </si>
  <si>
    <t>Com Com de Beaucaire Terre d'Argence</t>
  </si>
  <si>
    <t>Com Com de Cèze-Cévennes</t>
  </si>
  <si>
    <t>Com Com de Petite Camargue</t>
  </si>
  <si>
    <t>Com Com de Rhôny Vistre Vidourle</t>
  </si>
  <si>
    <t>Com Com de Terre de Camargue</t>
  </si>
  <si>
    <t>Com Com des Cévennes Gangeoises et Suménoises</t>
  </si>
  <si>
    <t>Com Com du Pays de Sommières</t>
  </si>
  <si>
    <t>Com Com du Pays d'Uzès</t>
  </si>
  <si>
    <t>Com Com du Pays Viganais</t>
  </si>
  <si>
    <t>Com Com du Piemont Cévenol</t>
  </si>
  <si>
    <t>Com Com du Pont du Gard</t>
  </si>
  <si>
    <t>Com Com Mont Lozère</t>
  </si>
  <si>
    <t>CC de  Mont Lozère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</si>
</sst>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#&quot; &quot;##&quot; &quot;##&quot; &quot;##&quot; &quot;##"/>
    <numFmt numFmtId="165" formatCode="[$-F800]dddd\,\ mmmm\ dd\,\ yyyy"/>
    <numFmt numFmtId="166" formatCode="[$-40C]d\ mmmm\ yyyy;@"/>
  </numFmts>
  <fonts count="105">
    <font>
      <sz val="10"/>
      <name val="Arial"/>
    </font>
    <font>
      <b/>
      <sz val="14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b/>
      <sz val="12"/>
      <color indexed="8"/>
      <name val="Calibri"/>
      <family val="2"/>
    </font>
    <font>
      <b/>
      <sz val="36"/>
      <color indexed="9"/>
      <name val="Calibri"/>
      <family val="2"/>
    </font>
    <font>
      <b/>
      <sz val="14"/>
      <color indexed="8"/>
      <name val="Times New Roman"/>
      <family val="1"/>
    </font>
    <font>
      <sz val="26"/>
      <color indexed="8"/>
      <name val="Wingdings 2"/>
      <family val="1"/>
      <charset val="2"/>
    </font>
    <font>
      <sz val="16"/>
      <name val="Arial"/>
      <family val="2"/>
    </font>
    <font>
      <sz val="14"/>
      <name val="Arial"/>
      <family val="2"/>
    </font>
    <font>
      <i/>
      <sz val="14"/>
      <color indexed="8"/>
      <name val="Times New Roman"/>
      <family val="1"/>
    </font>
    <font>
      <i/>
      <sz val="16"/>
      <color indexed="8"/>
      <name val="Times New Roman"/>
      <family val="1"/>
    </font>
    <font>
      <sz val="16"/>
      <color indexed="8"/>
      <name val="Times New Roman"/>
      <family val="1"/>
    </font>
    <font>
      <i/>
      <sz val="10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sz val="8"/>
      <name val="Arial"/>
      <family val="2"/>
    </font>
    <font>
      <sz val="20"/>
      <name val="Arial"/>
      <family val="2"/>
    </font>
    <font>
      <b/>
      <sz val="14"/>
      <color indexed="8"/>
      <name val="Arial"/>
      <family val="2"/>
    </font>
    <font>
      <sz val="18"/>
      <name val="Cooper Std Black"/>
      <family val="1"/>
    </font>
    <font>
      <sz val="12"/>
      <name val="Cooper Std Black"/>
      <family val="1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9"/>
      <name val="Arial"/>
      <family val="2"/>
    </font>
    <font>
      <b/>
      <sz val="28"/>
      <name val="Arial"/>
      <family val="2"/>
    </font>
    <font>
      <b/>
      <sz val="12"/>
      <color indexed="8"/>
      <name val="Times New Roman"/>
      <family val="1"/>
    </font>
    <font>
      <sz val="36"/>
      <name val="Wingdings 2"/>
      <family val="1"/>
      <charset val="2"/>
    </font>
    <font>
      <b/>
      <sz val="20"/>
      <name val="Comic Sans MS"/>
      <family val="4"/>
    </font>
    <font>
      <sz val="18"/>
      <name val="Arial"/>
      <family val="2"/>
    </font>
    <font>
      <i/>
      <sz val="26"/>
      <name val="Calibri"/>
      <family val="2"/>
    </font>
    <font>
      <b/>
      <sz val="18"/>
      <color indexed="8"/>
      <name val="Times New Roman"/>
      <family val="1"/>
    </font>
    <font>
      <sz val="16"/>
      <color indexed="10"/>
      <name val="Comic Sans MS"/>
      <family val="4"/>
    </font>
    <font>
      <b/>
      <sz val="22"/>
      <name val="Arial"/>
      <family val="2"/>
    </font>
    <font>
      <b/>
      <sz val="26"/>
      <name val="Arial"/>
      <family val="2"/>
    </font>
    <font>
      <sz val="8"/>
      <name val="Arial"/>
      <family val="2"/>
    </font>
    <font>
      <u/>
      <sz val="18"/>
      <color indexed="12"/>
      <name val="Arial"/>
      <family val="2"/>
    </font>
    <font>
      <sz val="12"/>
      <color indexed="10"/>
      <name val="Arial"/>
      <family val="2"/>
    </font>
    <font>
      <i/>
      <sz val="24"/>
      <name val="Calibri"/>
      <family val="2"/>
    </font>
    <font>
      <u/>
      <sz val="10"/>
      <color indexed="12"/>
      <name val="Arial"/>
      <family val="2"/>
    </font>
    <font>
      <sz val="22"/>
      <name val="Arial"/>
      <family val="2"/>
    </font>
    <font>
      <b/>
      <sz val="24"/>
      <color indexed="10"/>
      <name val="Calibri"/>
      <family val="2"/>
    </font>
    <font>
      <b/>
      <sz val="14"/>
      <color indexed="10"/>
      <name val="Calibri"/>
      <family val="2"/>
    </font>
    <font>
      <b/>
      <sz val="24"/>
      <color indexed="57"/>
      <name val="Calibri"/>
      <family val="2"/>
    </font>
    <font>
      <b/>
      <u/>
      <sz val="18"/>
      <color indexed="12"/>
      <name val="Arial"/>
      <family val="2"/>
    </font>
    <font>
      <b/>
      <u/>
      <sz val="24"/>
      <color indexed="12"/>
      <name val="Arial"/>
      <family val="2"/>
    </font>
    <font>
      <b/>
      <sz val="18"/>
      <color indexed="10"/>
      <name val="Calibri"/>
      <family val="2"/>
    </font>
    <font>
      <sz val="18"/>
      <name val="Arial"/>
      <family val="2"/>
    </font>
    <font>
      <b/>
      <sz val="18"/>
      <color indexed="9"/>
      <name val="Calibri"/>
      <family val="2"/>
    </font>
    <font>
      <b/>
      <sz val="40"/>
      <color indexed="8"/>
      <name val="Arial"/>
      <family val="2"/>
    </font>
    <font>
      <b/>
      <sz val="36"/>
      <name val="Arial"/>
      <family val="2"/>
    </font>
    <font>
      <b/>
      <sz val="18"/>
      <color indexed="57"/>
      <name val="Calibri"/>
      <family val="2"/>
    </font>
    <font>
      <b/>
      <sz val="20"/>
      <color indexed="10"/>
      <name val="Calibri"/>
      <family val="2"/>
    </font>
    <font>
      <sz val="8"/>
      <name val="Arial"/>
      <family val="2"/>
    </font>
    <font>
      <b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Calibri"/>
      <family val="2"/>
    </font>
    <font>
      <sz val="10"/>
      <name val="Arial"/>
      <family val="2"/>
    </font>
    <font>
      <sz val="8"/>
      <color indexed="8"/>
      <name val="Times New Roman"/>
      <family val="1"/>
    </font>
    <font>
      <sz val="8"/>
      <color indexed="8"/>
      <name val="Wingdings 2"/>
      <family val="1"/>
      <charset val="2"/>
    </font>
    <font>
      <u/>
      <sz val="14"/>
      <color indexed="12"/>
      <name val="Arial"/>
      <family val="2"/>
    </font>
    <font>
      <sz val="10"/>
      <name val="Wingdings"/>
      <charset val="2"/>
    </font>
    <font>
      <b/>
      <u/>
      <sz val="13"/>
      <color indexed="10"/>
      <name val="Arial"/>
      <family val="2"/>
    </font>
    <font>
      <u/>
      <sz val="13"/>
      <color indexed="12"/>
      <name val="Arial"/>
      <family val="2"/>
    </font>
    <font>
      <u/>
      <sz val="24"/>
      <color indexed="12"/>
      <name val="Arial"/>
      <family val="2"/>
    </font>
    <font>
      <b/>
      <sz val="16"/>
      <color indexed="10"/>
      <name val="Calibri"/>
      <family val="2"/>
    </font>
    <font>
      <b/>
      <sz val="30"/>
      <name val="Arial"/>
      <family val="2"/>
    </font>
    <font>
      <sz val="12"/>
      <name val="Arial"/>
      <family val="2"/>
    </font>
    <font>
      <b/>
      <sz val="60"/>
      <name val="ITC Garamond Ultra"/>
      <family val="3"/>
    </font>
    <font>
      <b/>
      <sz val="36"/>
      <name val="ITC Garamond Ultra"/>
      <family val="3"/>
    </font>
    <font>
      <b/>
      <sz val="30"/>
      <color indexed="9"/>
      <name val="ITC Garamond Ultra"/>
      <family val="3"/>
    </font>
    <font>
      <i/>
      <sz val="20"/>
      <color indexed="57"/>
      <name val="Arial"/>
      <family val="2"/>
    </font>
    <font>
      <b/>
      <sz val="28"/>
      <color indexed="9"/>
      <name val="Arial"/>
      <family val="2"/>
    </font>
    <font>
      <sz val="36"/>
      <color indexed="8"/>
      <name val="Wingdings 2"/>
      <family val="1"/>
      <charset val="2"/>
    </font>
    <font>
      <sz val="6"/>
      <name val="Arial"/>
      <family val="2"/>
    </font>
    <font>
      <sz val="9"/>
      <color indexed="8"/>
      <name val="Times New Roman"/>
      <family val="1"/>
    </font>
    <font>
      <b/>
      <i/>
      <sz val="18"/>
      <name val="Arial"/>
      <family val="2"/>
    </font>
    <font>
      <sz val="18"/>
      <color indexed="12"/>
      <name val="Wingdings"/>
      <charset val="2"/>
    </font>
    <font>
      <b/>
      <sz val="24"/>
      <color indexed="12"/>
      <name val="Arial"/>
      <family val="2"/>
    </font>
    <font>
      <b/>
      <sz val="24"/>
      <color indexed="12"/>
      <name val="Wingdings"/>
      <charset val="2"/>
    </font>
    <font>
      <sz val="10"/>
      <color indexed="9"/>
      <name val="Arial"/>
      <family val="2"/>
    </font>
    <font>
      <sz val="11"/>
      <name val="Arial"/>
      <family val="2"/>
    </font>
    <font>
      <b/>
      <sz val="20"/>
      <color indexed="13"/>
      <name val="Calibri"/>
      <family val="2"/>
    </font>
    <font>
      <sz val="8"/>
      <color indexed="23"/>
      <name val="Arial"/>
      <family val="2"/>
    </font>
    <font>
      <u/>
      <sz val="10"/>
      <color theme="10"/>
      <name val="Arial"/>
      <family val="2"/>
    </font>
    <font>
      <b/>
      <sz val="50"/>
      <color rgb="FF7030A0"/>
      <name val="ITC Garamond Ultra"/>
      <family val="3"/>
    </font>
    <font>
      <b/>
      <sz val="40"/>
      <color indexed="9"/>
      <name val="ITC Garamond Ultra"/>
      <family val="3"/>
    </font>
    <font>
      <b/>
      <sz val="42"/>
      <color indexed="9"/>
      <name val="ITC Garamond Ultra"/>
      <family val="3"/>
    </font>
    <font>
      <i/>
      <sz val="36"/>
      <color rgb="FF7030A0"/>
      <name val="Calibri"/>
      <family val="2"/>
    </font>
    <font>
      <b/>
      <sz val="16"/>
      <color rgb="FFFFFF00"/>
      <name val="Calibri"/>
      <family val="2"/>
    </font>
    <font>
      <b/>
      <sz val="24"/>
      <color rgb="FFFFFF00"/>
      <name val="Calibri"/>
      <family val="2"/>
    </font>
    <font>
      <b/>
      <sz val="18"/>
      <color rgb="FFFFFF00"/>
      <name val="Calibri"/>
      <family val="2"/>
    </font>
    <font>
      <b/>
      <sz val="36"/>
      <color rgb="FFFFFF00"/>
      <name val="Calibri"/>
      <family val="2"/>
    </font>
    <font>
      <b/>
      <sz val="14"/>
      <color rgb="FFFFFF00"/>
      <name val="Arial"/>
      <family val="2"/>
    </font>
    <font>
      <sz val="16"/>
      <color indexed="8"/>
      <name val="Arial"/>
      <family val="2"/>
    </font>
    <font>
      <b/>
      <sz val="40"/>
      <color rgb="FF7030A0"/>
      <name val="ITC Garamond Ultra"/>
    </font>
    <font>
      <sz val="12"/>
      <color rgb="FF000000"/>
      <name val="Arial"/>
      <family val="2"/>
    </font>
    <font>
      <sz val="11"/>
      <color theme="1"/>
      <name val="Arial"/>
      <family val="2"/>
    </font>
    <font>
      <b/>
      <sz val="18"/>
      <color rgb="FFFFFF00"/>
      <name val="Arial"/>
      <family val="2"/>
    </font>
    <font>
      <sz val="12"/>
      <color rgb="FFFF000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5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10"/>
      </left>
      <right style="thick">
        <color indexed="10"/>
      </right>
      <top style="thick">
        <color indexed="10"/>
      </top>
      <bottom style="thick">
        <color indexed="10"/>
      </bottom>
      <diagonal/>
    </border>
    <border>
      <left/>
      <right style="thin">
        <color indexed="64"/>
      </right>
      <top/>
      <bottom/>
      <diagonal/>
    </border>
    <border>
      <left/>
      <right/>
      <top style="mediumDashed">
        <color indexed="64"/>
      </top>
      <bottom/>
      <diagonal/>
    </border>
    <border>
      <left style="medium">
        <color indexed="10"/>
      </left>
      <right style="medium">
        <color indexed="10"/>
      </right>
      <top/>
      <bottom style="thin">
        <color indexed="64"/>
      </bottom>
      <diagonal/>
    </border>
    <border>
      <left style="medium">
        <color indexed="10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10"/>
      </left>
      <right/>
      <top style="thick">
        <color indexed="10"/>
      </top>
      <bottom style="thick">
        <color indexed="10"/>
      </bottom>
      <diagonal/>
    </border>
    <border>
      <left/>
      <right/>
      <top style="thick">
        <color indexed="10"/>
      </top>
      <bottom style="thick">
        <color indexed="10"/>
      </bottom>
      <diagonal/>
    </border>
    <border>
      <left/>
      <right style="thick">
        <color indexed="10"/>
      </right>
      <top style="thick">
        <color indexed="10"/>
      </top>
      <bottom style="thick">
        <color indexed="10"/>
      </bottom>
      <diagonal/>
    </border>
    <border>
      <left style="thick">
        <color indexed="10"/>
      </left>
      <right style="thin">
        <color indexed="64"/>
      </right>
      <top style="thick">
        <color indexed="10"/>
      </top>
      <bottom style="thick">
        <color indexed="10"/>
      </bottom>
      <diagonal/>
    </border>
    <border>
      <left style="thin">
        <color indexed="64"/>
      </left>
      <right style="thin">
        <color indexed="64"/>
      </right>
      <top style="thick">
        <color indexed="10"/>
      </top>
      <bottom style="thick">
        <color indexed="10"/>
      </bottom>
      <diagonal/>
    </border>
    <border>
      <left style="thin">
        <color indexed="64"/>
      </left>
      <right style="thick">
        <color indexed="10"/>
      </right>
      <top style="thick">
        <color indexed="10"/>
      </top>
      <bottom style="thick">
        <color indexed="10"/>
      </bottom>
      <diagonal/>
    </border>
    <border>
      <left style="thick">
        <color indexed="52"/>
      </left>
      <right style="thin">
        <color indexed="64"/>
      </right>
      <top style="thick">
        <color indexed="52"/>
      </top>
      <bottom style="thick">
        <color indexed="52"/>
      </bottom>
      <diagonal/>
    </border>
    <border>
      <left style="thin">
        <color indexed="64"/>
      </left>
      <right style="thick">
        <color indexed="52"/>
      </right>
      <top style="thick">
        <color indexed="52"/>
      </top>
      <bottom style="thick">
        <color indexed="52"/>
      </bottom>
      <diagonal/>
    </border>
    <border>
      <left/>
      <right style="thick">
        <color indexed="10"/>
      </right>
      <top/>
      <bottom/>
      <diagonal/>
    </border>
    <border>
      <left style="thick">
        <color indexed="10"/>
      </left>
      <right/>
      <top style="thick">
        <color indexed="10"/>
      </top>
      <bottom/>
      <diagonal/>
    </border>
    <border>
      <left/>
      <right/>
      <top style="thick">
        <color indexed="10"/>
      </top>
      <bottom/>
      <diagonal/>
    </border>
    <border>
      <left/>
      <right style="thick">
        <color indexed="10"/>
      </right>
      <top style="thick">
        <color indexed="10"/>
      </top>
      <bottom/>
      <diagonal/>
    </border>
    <border>
      <left style="thick">
        <color indexed="10"/>
      </left>
      <right/>
      <top/>
      <bottom/>
      <diagonal/>
    </border>
    <border>
      <left style="thick">
        <color indexed="10"/>
      </left>
      <right/>
      <top/>
      <bottom style="thick">
        <color indexed="10"/>
      </bottom>
      <diagonal/>
    </border>
    <border>
      <left/>
      <right/>
      <top/>
      <bottom style="thick">
        <color indexed="10"/>
      </bottom>
      <diagonal/>
    </border>
    <border>
      <left/>
      <right style="thick">
        <color indexed="10"/>
      </right>
      <top/>
      <bottom style="thick">
        <color indexed="1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3">
    <xf numFmtId="0" fontId="0" fillId="0" borderId="0"/>
    <xf numFmtId="0" fontId="89" fillId="0" borderId="0" applyNumberFormat="0" applyFill="0" applyBorder="0" applyAlignment="0" applyProtection="0">
      <alignment vertical="top"/>
      <protection locked="0"/>
    </xf>
    <xf numFmtId="0" fontId="23" fillId="0" borderId="0"/>
  </cellStyleXfs>
  <cellXfs count="338">
    <xf numFmtId="0" fontId="0" fillId="0" borderId="0" xfId="0"/>
    <xf numFmtId="0" fontId="1" fillId="0" borderId="0" xfId="0" applyFont="1"/>
    <xf numFmtId="1" fontId="4" fillId="2" borderId="1" xfId="0" applyNumberFormat="1" applyFont="1" applyFill="1" applyBorder="1"/>
    <xf numFmtId="0" fontId="4" fillId="2" borderId="1" xfId="0" applyFont="1" applyFill="1" applyBorder="1"/>
    <xf numFmtId="0" fontId="5" fillId="3" borderId="1" xfId="0" applyFont="1" applyFill="1" applyBorder="1" applyAlignment="1">
      <alignment horizontal="center" vertical="center"/>
    </xf>
    <xf numFmtId="1" fontId="0" fillId="4" borderId="1" xfId="0" applyNumberForma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1" fontId="0" fillId="4" borderId="1" xfId="0" applyNumberFormat="1" applyFill="1" applyBorder="1"/>
    <xf numFmtId="0" fontId="0" fillId="4" borderId="1" xfId="0" applyFill="1" applyBorder="1"/>
    <xf numFmtId="0" fontId="6" fillId="5" borderId="1" xfId="0" applyFont="1" applyFill="1" applyBorder="1"/>
    <xf numFmtId="1" fontId="0" fillId="0" borderId="1" xfId="0" applyNumberFormat="1" applyFill="1" applyBorder="1"/>
    <xf numFmtId="0" fontId="0" fillId="0" borderId="1" xfId="0" applyBorder="1"/>
    <xf numFmtId="0" fontId="0" fillId="6" borderId="1" xfId="0" applyFill="1" applyBorder="1" applyAlignment="1">
      <alignment horizontal="center" vertical="center"/>
    </xf>
    <xf numFmtId="1" fontId="0" fillId="0" borderId="1" xfId="0" applyNumberFormat="1" applyBorder="1"/>
    <xf numFmtId="0" fontId="0" fillId="0" borderId="1" xfId="0" applyBorder="1" applyAlignment="1">
      <alignment wrapText="1"/>
    </xf>
    <xf numFmtId="0" fontId="6" fillId="0" borderId="1" xfId="0" applyFon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left" vertical="top"/>
    </xf>
    <xf numFmtId="0" fontId="8" fillId="0" borderId="1" xfId="0" applyFont="1" applyFill="1" applyBorder="1" applyAlignment="1">
      <alignment horizontal="left" vertical="top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top"/>
    </xf>
    <xf numFmtId="1" fontId="0" fillId="7" borderId="1" xfId="0" applyNumberFormat="1" applyFill="1" applyBorder="1"/>
    <xf numFmtId="0" fontId="0" fillId="8" borderId="0" xfId="0" applyFill="1"/>
    <xf numFmtId="0" fontId="24" fillId="9" borderId="1" xfId="2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5" fillId="0" borderId="0" xfId="0" applyFont="1" applyAlignment="1">
      <alignment vertical="center"/>
    </xf>
    <xf numFmtId="0" fontId="23" fillId="10" borderId="1" xfId="0" applyFont="1" applyFill="1" applyBorder="1" applyAlignment="1" applyProtection="1">
      <alignment horizontal="center" vertical="center" wrapText="1"/>
    </xf>
    <xf numFmtId="0" fontId="23" fillId="0" borderId="1" xfId="0" applyFont="1" applyBorder="1" applyAlignment="1" applyProtection="1">
      <alignment horizontal="center" vertical="center" wrapText="1"/>
    </xf>
    <xf numFmtId="0" fontId="23" fillId="0" borderId="1" xfId="0" applyFont="1" applyBorder="1" applyAlignment="1" applyProtection="1">
      <alignment horizontal="left" vertical="center" wrapText="1"/>
    </xf>
    <xf numFmtId="0" fontId="15" fillId="8" borderId="1" xfId="0" applyFont="1" applyFill="1" applyBorder="1" applyAlignment="1">
      <alignment horizontal="center" vertical="center"/>
    </xf>
    <xf numFmtId="0" fontId="14" fillId="8" borderId="1" xfId="0" applyFont="1" applyFill="1" applyBorder="1" applyAlignment="1">
      <alignment horizontal="left" vertical="center"/>
    </xf>
    <xf numFmtId="0" fontId="0" fillId="8" borderId="1" xfId="0" applyFill="1" applyBorder="1" applyAlignment="1">
      <alignment horizontal="center" vertical="center"/>
    </xf>
    <xf numFmtId="14" fontId="10" fillId="8" borderId="0" xfId="0" applyNumberFormat="1" applyFont="1" applyFill="1" applyBorder="1" applyAlignment="1">
      <alignment horizontal="center" vertical="center"/>
    </xf>
    <xf numFmtId="0" fontId="0" fillId="11" borderId="0" xfId="0" applyFill="1"/>
    <xf numFmtId="0" fontId="8" fillId="11" borderId="1" xfId="0" applyFont="1" applyFill="1" applyBorder="1" applyAlignment="1">
      <alignment horizontal="center" vertical="center"/>
    </xf>
    <xf numFmtId="0" fontId="27" fillId="11" borderId="1" xfId="0" applyFont="1" applyFill="1" applyBorder="1" applyAlignment="1">
      <alignment horizontal="center" vertical="center" wrapText="1"/>
    </xf>
    <xf numFmtId="0" fontId="8" fillId="11" borderId="2" xfId="0" applyFont="1" applyFill="1" applyBorder="1" applyAlignment="1">
      <alignment horizontal="center" vertical="center" wrapText="1"/>
    </xf>
    <xf numFmtId="14" fontId="19" fillId="11" borderId="0" xfId="0" applyNumberFormat="1" applyFont="1" applyFill="1" applyBorder="1" applyAlignment="1">
      <alignment vertical="center" wrapText="1"/>
    </xf>
    <xf numFmtId="14" fontId="30" fillId="11" borderId="0" xfId="0" applyNumberFormat="1" applyFont="1" applyFill="1" applyBorder="1" applyAlignment="1">
      <alignment horizontal="right" vertical="center" wrapText="1"/>
    </xf>
    <xf numFmtId="0" fontId="16" fillId="11" borderId="1" xfId="0" applyFont="1" applyFill="1" applyBorder="1" applyAlignment="1">
      <alignment horizontal="center" vertical="center"/>
    </xf>
    <xf numFmtId="0" fontId="32" fillId="11" borderId="3" xfId="0" applyFont="1" applyFill="1" applyBorder="1" applyAlignment="1">
      <alignment horizontal="center" vertical="center" wrapText="1"/>
    </xf>
    <xf numFmtId="14" fontId="17" fillId="8" borderId="0" xfId="0" applyNumberFormat="1" applyFont="1" applyFill="1" applyBorder="1" applyAlignment="1">
      <alignment vertical="center" wrapText="1"/>
    </xf>
    <xf numFmtId="14" fontId="10" fillId="8" borderId="0" xfId="0" applyNumberFormat="1" applyFont="1" applyFill="1" applyBorder="1" applyAlignment="1">
      <alignment vertical="center" wrapText="1"/>
    </xf>
    <xf numFmtId="14" fontId="10" fillId="8" borderId="4" xfId="0" applyNumberFormat="1" applyFont="1" applyFill="1" applyBorder="1" applyAlignment="1">
      <alignment vertical="center" wrapText="1"/>
    </xf>
    <xf numFmtId="0" fontId="0" fillId="11" borderId="1" xfId="0" applyFill="1" applyBorder="1" applyAlignment="1">
      <alignment horizontal="center" vertical="center"/>
    </xf>
    <xf numFmtId="0" fontId="31" fillId="8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 applyProtection="1">
      <alignment horizontal="center" vertical="center" wrapText="1"/>
    </xf>
    <xf numFmtId="0" fontId="23" fillId="0" borderId="1" xfId="0" applyFont="1" applyFill="1" applyBorder="1" applyAlignment="1" applyProtection="1">
      <alignment horizontal="left" vertical="center" wrapText="1"/>
    </xf>
    <xf numFmtId="14" fontId="10" fillId="8" borderId="0" xfId="0" applyNumberFormat="1" applyFont="1" applyFill="1" applyBorder="1" applyAlignment="1">
      <alignment vertical="center"/>
    </xf>
    <xf numFmtId="0" fontId="45" fillId="6" borderId="1" xfId="1" applyFont="1" applyFill="1" applyBorder="1" applyAlignment="1" applyProtection="1">
      <alignment horizontal="center" vertical="center" wrapText="1"/>
    </xf>
    <xf numFmtId="0" fontId="0" fillId="12" borderId="1" xfId="0" applyFill="1" applyBorder="1"/>
    <xf numFmtId="14" fontId="30" fillId="11" borderId="0" xfId="0" applyNumberFormat="1" applyFont="1" applyFill="1" applyBorder="1" applyAlignment="1">
      <alignment horizontal="right" vertical="center"/>
    </xf>
    <xf numFmtId="1" fontId="0" fillId="2" borderId="1" xfId="0" applyNumberFormat="1" applyFill="1" applyBorder="1"/>
    <xf numFmtId="0" fontId="0" fillId="2" borderId="1" xfId="0" applyFill="1" applyBorder="1"/>
    <xf numFmtId="0" fontId="0" fillId="2" borderId="1" xfId="0" applyFill="1" applyBorder="1" applyAlignment="1">
      <alignment horizontal="center" vertical="center"/>
    </xf>
    <xf numFmtId="0" fontId="23" fillId="2" borderId="1" xfId="0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6" borderId="0" xfId="0" applyFill="1" applyBorder="1" applyAlignment="1">
      <alignment horizontal="left" vertical="top"/>
    </xf>
    <xf numFmtId="0" fontId="0" fillId="6" borderId="0" xfId="0" applyFill="1" applyBorder="1"/>
    <xf numFmtId="0" fontId="57" fillId="11" borderId="1" xfId="0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top"/>
    </xf>
    <xf numFmtId="0" fontId="59" fillId="0" borderId="0" xfId="0" applyFont="1" applyFill="1" applyBorder="1" applyAlignment="1">
      <alignment horizontal="left" vertical="top"/>
    </xf>
    <xf numFmtId="0" fontId="60" fillId="0" borderId="0" xfId="0" applyFont="1" applyFill="1" applyBorder="1" applyAlignment="1">
      <alignment horizontal="left" vertical="top"/>
    </xf>
    <xf numFmtId="0" fontId="58" fillId="0" borderId="0" xfId="0" applyFont="1" applyFill="1" applyBorder="1" applyAlignment="1">
      <alignment horizontal="center"/>
    </xf>
    <xf numFmtId="0" fontId="61" fillId="0" borderId="0" xfId="0" applyFont="1" applyFill="1" applyBorder="1" applyAlignment="1">
      <alignment horizontal="center" vertical="center"/>
    </xf>
    <xf numFmtId="0" fontId="62" fillId="0" borderId="0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center" vertical="center" wrapText="1"/>
    </xf>
    <xf numFmtId="0" fontId="62" fillId="0" borderId="0" xfId="0" applyFont="1" applyFill="1" applyBorder="1" applyAlignment="1">
      <alignment horizontal="center" vertical="center"/>
    </xf>
    <xf numFmtId="0" fontId="62" fillId="0" borderId="0" xfId="0" applyFont="1" applyFill="1" applyBorder="1"/>
    <xf numFmtId="0" fontId="63" fillId="11" borderId="1" xfId="0" applyFont="1" applyFill="1" applyBorder="1" applyAlignment="1">
      <alignment horizontal="center" vertical="center" wrapText="1"/>
    </xf>
    <xf numFmtId="1" fontId="51" fillId="8" borderId="0" xfId="0" applyNumberFormat="1" applyFont="1" applyFill="1" applyAlignment="1">
      <alignment horizontal="center"/>
    </xf>
    <xf numFmtId="0" fontId="0" fillId="8" borderId="8" xfId="0" applyFill="1" applyBorder="1"/>
    <xf numFmtId="0" fontId="0" fillId="8" borderId="9" xfId="0" applyFill="1" applyBorder="1"/>
    <xf numFmtId="14" fontId="20" fillId="8" borderId="0" xfId="0" applyNumberFormat="1" applyFont="1" applyFill="1" applyBorder="1" applyAlignment="1">
      <alignment vertical="center" wrapText="1"/>
    </xf>
    <xf numFmtId="0" fontId="0" fillId="8" borderId="10" xfId="0" applyFill="1" applyBorder="1"/>
    <xf numFmtId="14" fontId="0" fillId="8" borderId="11" xfId="0" applyNumberFormat="1" applyFill="1" applyBorder="1"/>
    <xf numFmtId="14" fontId="0" fillId="8" borderId="12" xfId="0" applyNumberFormat="1" applyFill="1" applyBorder="1"/>
    <xf numFmtId="0" fontId="0" fillId="8" borderId="11" xfId="0" applyFill="1" applyBorder="1"/>
    <xf numFmtId="0" fontId="0" fillId="8" borderId="12" xfId="0" applyFill="1" applyBorder="1"/>
    <xf numFmtId="0" fontId="0" fillId="8" borderId="13" xfId="0" applyFill="1" applyBorder="1"/>
    <xf numFmtId="0" fontId="0" fillId="8" borderId="14" xfId="0" applyFill="1" applyBorder="1"/>
    <xf numFmtId="0" fontId="0" fillId="8" borderId="15" xfId="0" applyFill="1" applyBorder="1"/>
    <xf numFmtId="1" fontId="0" fillId="0" borderId="16" xfId="0" applyNumberFormat="1" applyFill="1" applyBorder="1"/>
    <xf numFmtId="0" fontId="0" fillId="0" borderId="16" xfId="0" applyBorder="1"/>
    <xf numFmtId="0" fontId="0" fillId="6" borderId="16" xfId="0" applyFill="1" applyBorder="1" applyAlignment="1">
      <alignment horizontal="center" vertical="center"/>
    </xf>
    <xf numFmtId="0" fontId="23" fillId="0" borderId="16" xfId="0" applyFont="1" applyBorder="1" applyAlignment="1" applyProtection="1">
      <alignment horizontal="center" vertical="center" wrapText="1"/>
    </xf>
    <xf numFmtId="0" fontId="23" fillId="0" borderId="16" xfId="0" applyFont="1" applyBorder="1" applyAlignment="1" applyProtection="1">
      <alignment horizontal="left" vertical="center" wrapText="1"/>
    </xf>
    <xf numFmtId="1" fontId="0" fillId="0" borderId="16" xfId="0" applyNumberFormat="1" applyBorder="1"/>
    <xf numFmtId="0" fontId="78" fillId="11" borderId="1" xfId="0" applyFont="1" applyFill="1" applyBorder="1" applyAlignment="1">
      <alignment horizontal="center" vertical="center"/>
    </xf>
    <xf numFmtId="0" fontId="0" fillId="11" borderId="18" xfId="0" applyFill="1" applyBorder="1"/>
    <xf numFmtId="0" fontId="0" fillId="11" borderId="19" xfId="0" applyFill="1" applyBorder="1"/>
    <xf numFmtId="0" fontId="1" fillId="11" borderId="19" xfId="0" applyFont="1" applyFill="1" applyBorder="1"/>
    <xf numFmtId="0" fontId="0" fillId="11" borderId="20" xfId="0" applyFill="1" applyBorder="1"/>
    <xf numFmtId="0" fontId="0" fillId="11" borderId="0" xfId="0" applyFill="1" applyBorder="1"/>
    <xf numFmtId="0" fontId="72" fillId="11" borderId="0" xfId="0" applyFont="1" applyFill="1" applyBorder="1"/>
    <xf numFmtId="0" fontId="0" fillId="11" borderId="21" xfId="0" applyFill="1" applyBorder="1"/>
    <xf numFmtId="0" fontId="0" fillId="11" borderId="22" xfId="0" applyFill="1" applyBorder="1"/>
    <xf numFmtId="0" fontId="72" fillId="11" borderId="22" xfId="0" applyFont="1" applyFill="1" applyBorder="1"/>
    <xf numFmtId="14" fontId="10" fillId="8" borderId="0" xfId="0" applyNumberFormat="1" applyFont="1" applyFill="1" applyBorder="1" applyAlignment="1">
      <alignment horizontal="right" vertical="center"/>
    </xf>
    <xf numFmtId="0" fontId="0" fillId="8" borderId="0" xfId="0" applyFill="1" applyAlignment="1">
      <alignment horizontal="right"/>
    </xf>
    <xf numFmtId="14" fontId="10" fillId="8" borderId="0" xfId="0" applyNumberFormat="1" applyFont="1" applyFill="1" applyBorder="1" applyAlignment="1">
      <alignment horizontal="right" vertical="center" wrapText="1"/>
    </xf>
    <xf numFmtId="166" fontId="17" fillId="11" borderId="1" xfId="0" applyNumberFormat="1" applyFont="1" applyFill="1" applyBorder="1" applyAlignment="1">
      <alignment horizontal="center" vertical="center"/>
    </xf>
    <xf numFmtId="0" fontId="79" fillId="6" borderId="0" xfId="0" applyFont="1" applyFill="1" applyBorder="1" applyAlignment="1">
      <alignment horizontal="center" vertical="center"/>
    </xf>
    <xf numFmtId="0" fontId="55" fillId="11" borderId="2" xfId="0" applyFont="1" applyFill="1" applyBorder="1" applyAlignment="1">
      <alignment horizontal="center" vertical="center" wrapText="1"/>
    </xf>
    <xf numFmtId="0" fontId="85" fillId="0" borderId="0" xfId="0" applyFont="1" applyFill="1" applyBorder="1" applyAlignment="1">
      <alignment horizontal="left" vertical="top"/>
    </xf>
    <xf numFmtId="166" fontId="17" fillId="6" borderId="3" xfId="0" applyNumberFormat="1" applyFont="1" applyFill="1" applyBorder="1" applyAlignment="1" applyProtection="1">
      <alignment horizontal="center" vertical="center"/>
      <protection locked="0"/>
    </xf>
    <xf numFmtId="14" fontId="20" fillId="8" borderId="0" xfId="0" applyNumberFormat="1" applyFont="1" applyFill="1" applyBorder="1" applyAlignment="1">
      <alignment horizontal="left" vertical="center" wrapText="1"/>
    </xf>
    <xf numFmtId="0" fontId="0" fillId="13" borderId="0" xfId="0" applyFill="1"/>
    <xf numFmtId="0" fontId="43" fillId="13" borderId="0" xfId="0" applyFont="1" applyFill="1" applyBorder="1" applyAlignment="1">
      <alignment horizontal="left" vertical="center"/>
    </xf>
    <xf numFmtId="0" fontId="0" fillId="0" borderId="42" xfId="0" applyBorder="1" applyAlignment="1">
      <alignment vertical="center" wrapText="1"/>
    </xf>
    <xf numFmtId="0" fontId="10" fillId="13" borderId="42" xfId="0" applyFont="1" applyFill="1" applyBorder="1" applyAlignment="1">
      <alignment horizontal="center" vertical="center" wrapText="1"/>
    </xf>
    <xf numFmtId="0" fontId="0" fillId="0" borderId="43" xfId="0" applyBorder="1" applyAlignment="1">
      <alignment vertical="center" wrapText="1"/>
    </xf>
    <xf numFmtId="0" fontId="16" fillId="0" borderId="42" xfId="0" applyFont="1" applyBorder="1" applyAlignment="1">
      <alignment vertical="center" wrapText="1"/>
    </xf>
    <xf numFmtId="0" fontId="0" fillId="12" borderId="1" xfId="0" applyFill="1" applyBorder="1" applyAlignment="1">
      <alignment horizontal="center" vertical="center"/>
    </xf>
    <xf numFmtId="0" fontId="1" fillId="15" borderId="0" xfId="0" applyFont="1" applyFill="1"/>
    <xf numFmtId="0" fontId="1" fillId="15" borderId="0" xfId="0" applyFont="1" applyFill="1" applyBorder="1"/>
    <xf numFmtId="0" fontId="98" fillId="15" borderId="0" xfId="0" applyFont="1" applyFill="1"/>
    <xf numFmtId="0" fontId="96" fillId="15" borderId="0" xfId="0" applyFont="1" applyFill="1" applyBorder="1" applyAlignment="1">
      <alignment horizontal="left"/>
    </xf>
    <xf numFmtId="0" fontId="68" fillId="15" borderId="0" xfId="1" quotePrefix="1" applyFont="1" applyFill="1" applyBorder="1" applyAlignment="1" applyProtection="1">
      <alignment horizontal="center" vertical="center" wrapText="1"/>
    </xf>
    <xf numFmtId="0" fontId="2" fillId="15" borderId="0" xfId="0" applyFont="1" applyFill="1"/>
    <xf numFmtId="0" fontId="65" fillId="15" borderId="0" xfId="1" quotePrefix="1" applyFont="1" applyFill="1" applyBorder="1" applyAlignment="1" applyProtection="1">
      <alignment vertical="center" wrapText="1"/>
    </xf>
    <xf numFmtId="0" fontId="0" fillId="15" borderId="0" xfId="0" applyFill="1"/>
    <xf numFmtId="0" fontId="7" fillId="15" borderId="0" xfId="0" applyFont="1" applyFill="1" applyBorder="1" applyAlignment="1">
      <alignment vertical="center"/>
    </xf>
    <xf numFmtId="0" fontId="45" fillId="15" borderId="1" xfId="1" applyFont="1" applyFill="1" applyBorder="1" applyAlignment="1" applyProtection="1">
      <alignment horizontal="center" vertical="center" wrapText="1"/>
    </xf>
    <xf numFmtId="0" fontId="21" fillId="15" borderId="0" xfId="0" applyFont="1" applyFill="1"/>
    <xf numFmtId="0" fontId="22" fillId="15" borderId="0" xfId="0" applyFont="1" applyFill="1"/>
    <xf numFmtId="1" fontId="51" fillId="15" borderId="0" xfId="0" applyNumberFormat="1" applyFont="1" applyFill="1" applyBorder="1" applyAlignment="1"/>
    <xf numFmtId="1" fontId="51" fillId="15" borderId="9" xfId="0" applyNumberFormat="1" applyFont="1" applyFill="1" applyBorder="1" applyAlignment="1"/>
    <xf numFmtId="0" fontId="94" fillId="15" borderId="0" xfId="0" applyFont="1" applyFill="1" applyBorder="1" applyAlignment="1">
      <alignment horizontal="left" vertical="center"/>
    </xf>
    <xf numFmtId="0" fontId="49" fillId="15" borderId="0" xfId="0" applyFont="1" applyFill="1" applyBorder="1" applyAlignment="1">
      <alignment horizontal="left" vertical="center"/>
    </xf>
    <xf numFmtId="0" fontId="47" fillId="15" borderId="0" xfId="0" applyFont="1" applyFill="1" applyBorder="1" applyAlignment="1">
      <alignment horizontal="left" vertical="center"/>
    </xf>
    <xf numFmtId="0" fontId="96" fillId="15" borderId="0" xfId="0" applyFont="1" applyFill="1" applyBorder="1" applyAlignment="1">
      <alignment horizontal="left" vertical="center"/>
    </xf>
    <xf numFmtId="0" fontId="94" fillId="15" borderId="0" xfId="0" applyFont="1" applyFill="1" applyBorder="1" applyAlignment="1">
      <alignment horizontal="left" vertical="center" wrapText="1"/>
    </xf>
    <xf numFmtId="0" fontId="97" fillId="15" borderId="0" xfId="0" applyFont="1" applyFill="1" applyBorder="1" applyAlignment="1">
      <alignment vertical="center"/>
    </xf>
    <xf numFmtId="0" fontId="42" fillId="15" borderId="0" xfId="0" applyFont="1" applyFill="1" applyBorder="1" applyAlignment="1">
      <alignment horizontal="center" vertical="center" wrapText="1"/>
    </xf>
    <xf numFmtId="14" fontId="0" fillId="15" borderId="0" xfId="0" applyNumberFormat="1" applyFill="1" applyBorder="1"/>
    <xf numFmtId="14" fontId="0" fillId="15" borderId="8" xfId="0" applyNumberFormat="1" applyFill="1" applyBorder="1"/>
    <xf numFmtId="14" fontId="0" fillId="15" borderId="0" xfId="0" applyNumberFormat="1" applyFill="1"/>
    <xf numFmtId="0" fontId="43" fillId="15" borderId="0" xfId="0" applyFont="1" applyFill="1" applyBorder="1" applyAlignment="1">
      <alignment horizontal="left" vertical="center"/>
    </xf>
    <xf numFmtId="0" fontId="48" fillId="15" borderId="0" xfId="0" applyFont="1" applyFill="1"/>
    <xf numFmtId="0" fontId="70" fillId="15" borderId="9" xfId="0" applyFont="1" applyFill="1" applyBorder="1" applyAlignment="1">
      <alignment vertical="center" wrapText="1"/>
    </xf>
    <xf numFmtId="0" fontId="70" fillId="15" borderId="0" xfId="0" applyFont="1" applyFill="1" applyBorder="1" applyAlignment="1">
      <alignment vertical="center" wrapText="1"/>
    </xf>
    <xf numFmtId="0" fontId="70" fillId="15" borderId="0" xfId="0" applyFont="1" applyFill="1" applyBorder="1" applyAlignment="1">
      <alignment horizontal="center" vertical="center" wrapText="1"/>
    </xf>
    <xf numFmtId="0" fontId="1" fillId="15" borderId="0" xfId="0" applyFont="1" applyFill="1" applyBorder="1" applyAlignment="1">
      <alignment horizontal="center" vertical="center" wrapText="1"/>
    </xf>
    <xf numFmtId="0" fontId="53" fillId="15" borderId="0" xfId="0" applyFont="1" applyFill="1" applyBorder="1" applyAlignment="1">
      <alignment vertical="center" wrapText="1"/>
    </xf>
    <xf numFmtId="0" fontId="47" fillId="15" borderId="0" xfId="0" applyFont="1" applyFill="1" applyBorder="1" applyAlignment="1">
      <alignment vertical="center" wrapText="1"/>
    </xf>
    <xf numFmtId="0" fontId="1" fillId="15" borderId="0" xfId="0" applyFont="1" applyFill="1" applyAlignment="1">
      <alignment horizontal="center" vertical="center" wrapText="1"/>
    </xf>
    <xf numFmtId="1" fontId="26" fillId="15" borderId="0" xfId="0" applyNumberFormat="1" applyFont="1" applyFill="1" applyBorder="1" applyAlignment="1">
      <alignment horizontal="center" vertical="center"/>
    </xf>
    <xf numFmtId="0" fontId="1" fillId="15" borderId="5" xfId="0" applyFont="1" applyFill="1" applyBorder="1" applyAlignment="1">
      <alignment horizontal="center" vertical="center" wrapText="1"/>
    </xf>
    <xf numFmtId="1" fontId="26" fillId="15" borderId="5" xfId="0" applyNumberFormat="1" applyFont="1" applyFill="1" applyBorder="1" applyAlignment="1">
      <alignment horizontal="center" vertical="center"/>
    </xf>
    <xf numFmtId="0" fontId="42" fillId="15" borderId="0" xfId="0" applyFont="1" applyFill="1" applyBorder="1" applyAlignment="1">
      <alignment vertical="center" wrapText="1"/>
    </xf>
    <xf numFmtId="0" fontId="66" fillId="15" borderId="0" xfId="0" applyFont="1" applyFill="1"/>
    <xf numFmtId="0" fontId="6" fillId="15" borderId="1" xfId="0" applyFont="1" applyFill="1" applyBorder="1" applyAlignment="1">
      <alignment horizontal="center" vertical="center" wrapText="1"/>
    </xf>
    <xf numFmtId="0" fontId="0" fillId="15" borderId="1" xfId="0" applyFill="1" applyBorder="1" applyAlignment="1">
      <alignment horizontal="center" vertical="center"/>
    </xf>
    <xf numFmtId="0" fontId="0" fillId="15" borderId="8" xfId="0" applyFill="1" applyBorder="1"/>
    <xf numFmtId="14" fontId="29" fillId="15" borderId="0" xfId="0" applyNumberFormat="1" applyFont="1" applyFill="1" applyBorder="1" applyAlignment="1">
      <alignment vertical="center" wrapText="1"/>
    </xf>
    <xf numFmtId="0" fontId="0" fillId="15" borderId="0" xfId="0" applyFill="1" applyBorder="1"/>
    <xf numFmtId="0" fontId="0" fillId="15" borderId="13" xfId="0" applyFill="1" applyBorder="1"/>
    <xf numFmtId="0" fontId="0" fillId="15" borderId="9" xfId="0" applyFill="1" applyBorder="1"/>
    <xf numFmtId="0" fontId="52" fillId="15" borderId="0" xfId="0" applyFont="1" applyFill="1" applyBorder="1" applyAlignment="1">
      <alignment horizontal="left"/>
    </xf>
    <xf numFmtId="0" fontId="0" fillId="15" borderId="11" xfId="0" applyFill="1" applyBorder="1"/>
    <xf numFmtId="0" fontId="13" fillId="17" borderId="2" xfId="0" applyFont="1" applyFill="1" applyBorder="1" applyAlignment="1">
      <alignment horizontal="left" vertical="center"/>
    </xf>
    <xf numFmtId="0" fontId="99" fillId="9" borderId="1" xfId="2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3" fillId="0" borderId="0" xfId="0" applyFont="1" applyFill="1" applyBorder="1" applyAlignment="1">
      <alignment horizontal="left" vertical="top"/>
    </xf>
    <xf numFmtId="0" fontId="0" fillId="6" borderId="0" xfId="0" applyFill="1"/>
    <xf numFmtId="0" fontId="86" fillId="6" borderId="0" xfId="0" applyFont="1" applyFill="1" applyAlignment="1">
      <alignment vertical="center" wrapText="1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 vertical="top"/>
    </xf>
    <xf numFmtId="0" fontId="0" fillId="6" borderId="0" xfId="0" applyFill="1" applyAlignment="1">
      <alignment wrapText="1"/>
    </xf>
    <xf numFmtId="0" fontId="16" fillId="6" borderId="0" xfId="0" applyFont="1" applyFill="1" applyAlignment="1">
      <alignment horizontal="left" vertical="center" wrapText="1"/>
    </xf>
    <xf numFmtId="0" fontId="47" fillId="6" borderId="0" xfId="0" applyFont="1" applyFill="1" applyAlignment="1">
      <alignment vertical="center" wrapText="1"/>
    </xf>
    <xf numFmtId="0" fontId="42" fillId="6" borderId="0" xfId="0" applyFont="1" applyFill="1" applyAlignment="1">
      <alignment vertical="center" wrapText="1"/>
    </xf>
    <xf numFmtId="0" fontId="61" fillId="0" borderId="0" xfId="0" applyFont="1" applyAlignment="1">
      <alignment horizontal="center" vertical="center" wrapText="1"/>
    </xf>
    <xf numFmtId="0" fontId="3" fillId="6" borderId="0" xfId="0" applyFont="1" applyFill="1" applyAlignment="1">
      <alignment horizontal="center" vertical="center"/>
    </xf>
    <xf numFmtId="0" fontId="56" fillId="6" borderId="0" xfId="0" applyFont="1" applyFill="1" applyAlignment="1">
      <alignment horizontal="left" vertical="center"/>
    </xf>
    <xf numFmtId="0" fontId="80" fillId="6" borderId="0" xfId="0" applyFont="1" applyFill="1" applyAlignment="1">
      <alignment horizontal="left" vertical="center"/>
    </xf>
    <xf numFmtId="0" fontId="79" fillId="6" borderId="0" xfId="0" applyFont="1" applyFill="1" applyAlignment="1">
      <alignment horizontal="center" vertical="center"/>
    </xf>
    <xf numFmtId="0" fontId="64" fillId="6" borderId="0" xfId="0" applyFont="1" applyFill="1" applyAlignment="1">
      <alignment horizontal="center" vertical="center"/>
    </xf>
    <xf numFmtId="1" fontId="16" fillId="6" borderId="0" xfId="0" applyNumberFormat="1" applyFont="1" applyFill="1" applyAlignment="1" applyProtection="1">
      <alignment horizontal="center" vertical="center"/>
      <protection locked="0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9" fillId="8" borderId="2" xfId="0" applyFont="1" applyFill="1" applyBorder="1" applyAlignment="1">
      <alignment horizontal="center" vertical="center"/>
    </xf>
    <xf numFmtId="0" fontId="19" fillId="7" borderId="1" xfId="0" applyFont="1" applyFill="1" applyBorder="1" applyAlignment="1" applyProtection="1">
      <alignment horizontal="center" vertical="center"/>
      <protection locked="0"/>
    </xf>
    <xf numFmtId="0" fontId="10" fillId="0" borderId="43" xfId="0" applyFont="1" applyBorder="1" applyAlignment="1">
      <alignment vertical="top" wrapText="1"/>
    </xf>
    <xf numFmtId="0" fontId="10" fillId="0" borderId="44" xfId="0" applyFont="1" applyBorder="1" applyAlignment="1">
      <alignment horizontal="center" wrapText="1"/>
    </xf>
    <xf numFmtId="0" fontId="10" fillId="0" borderId="45" xfId="0" applyFont="1" applyBorder="1" applyAlignment="1">
      <alignment vertical="top" wrapText="1"/>
    </xf>
    <xf numFmtId="0" fontId="0" fillId="0" borderId="0" xfId="0" applyAlignment="1">
      <alignment horizontal="left" vertical="top"/>
    </xf>
    <xf numFmtId="0" fontId="0" fillId="0" borderId="46" xfId="0" applyBorder="1" applyAlignment="1">
      <alignment vertical="center" wrapText="1"/>
    </xf>
    <xf numFmtId="0" fontId="0" fillId="0" borderId="46" xfId="0" applyBorder="1" applyAlignment="1">
      <alignment horizontal="center" wrapText="1"/>
    </xf>
    <xf numFmtId="1" fontId="101" fillId="0" borderId="42" xfId="0" applyNumberFormat="1" applyFont="1" applyBorder="1" applyAlignment="1">
      <alignment horizontal="center" shrinkToFit="1"/>
    </xf>
    <xf numFmtId="0" fontId="102" fillId="0" borderId="0" xfId="0" applyFont="1" applyAlignment="1">
      <alignment horizontal="left" vertical="top"/>
    </xf>
    <xf numFmtId="1" fontId="0" fillId="0" borderId="0" xfId="0" applyNumberFormat="1" applyAlignment="1">
      <alignment horizontal="center"/>
    </xf>
    <xf numFmtId="0" fontId="13" fillId="8" borderId="2" xfId="0" applyFont="1" applyFill="1" applyBorder="1" applyAlignment="1">
      <alignment vertical="top"/>
    </xf>
    <xf numFmtId="0" fontId="13" fillId="8" borderId="17" xfId="0" applyFont="1" applyFill="1" applyBorder="1" applyAlignment="1">
      <alignment vertical="top"/>
    </xf>
    <xf numFmtId="0" fontId="96" fillId="15" borderId="0" xfId="0" applyFont="1" applyFill="1" applyAlignment="1">
      <alignment horizontal="left" vertical="center"/>
    </xf>
    <xf numFmtId="0" fontId="103" fillId="15" borderId="0" xfId="0" applyFont="1" applyFill="1" applyAlignment="1">
      <alignment horizontal="left"/>
    </xf>
    <xf numFmtId="1" fontId="33" fillId="0" borderId="6" xfId="0" applyNumberFormat="1" applyFont="1" applyFill="1" applyBorder="1" applyAlignment="1" applyProtection="1">
      <alignment horizontal="center" vertical="center"/>
      <protection locked="0"/>
    </xf>
    <xf numFmtId="1" fontId="33" fillId="0" borderId="7" xfId="0" applyNumberFormat="1" applyFont="1" applyFill="1" applyBorder="1" applyAlignment="1" applyProtection="1">
      <alignment horizontal="center" vertical="center"/>
      <protection locked="0"/>
    </xf>
    <xf numFmtId="1" fontId="104" fillId="0" borderId="42" xfId="0" applyNumberFormat="1" applyFont="1" applyBorder="1" applyAlignment="1">
      <alignment horizontal="center" shrinkToFit="1"/>
    </xf>
    <xf numFmtId="0" fontId="0" fillId="18" borderId="1" xfId="0" applyFill="1" applyBorder="1"/>
    <xf numFmtId="1" fontId="0" fillId="0" borderId="0" xfId="0" applyNumberFormat="1" applyFill="1" applyBorder="1"/>
    <xf numFmtId="0" fontId="0" fillId="6" borderId="0" xfId="0" applyFill="1" applyBorder="1" applyAlignment="1">
      <alignment horizontal="center" vertical="center"/>
    </xf>
    <xf numFmtId="1" fontId="0" fillId="0" borderId="0" xfId="0" applyNumberFormat="1" applyBorder="1"/>
    <xf numFmtId="0" fontId="0" fillId="0" borderId="0" xfId="0" applyBorder="1"/>
    <xf numFmtId="0" fontId="23" fillId="9" borderId="1" xfId="2" applyFont="1" applyFill="1" applyBorder="1" applyAlignment="1">
      <alignment horizontal="center" vertical="center" wrapText="1"/>
    </xf>
    <xf numFmtId="0" fontId="13" fillId="0" borderId="21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left" vertical="center"/>
    </xf>
    <xf numFmtId="0" fontId="25" fillId="0" borderId="0" xfId="0" applyFont="1" applyBorder="1" applyAlignment="1">
      <alignment vertical="center"/>
    </xf>
    <xf numFmtId="0" fontId="13" fillId="0" borderId="0" xfId="0" applyFont="1" applyFill="1" applyBorder="1" applyAlignment="1">
      <alignment horizontal="left" vertical="center"/>
    </xf>
    <xf numFmtId="0" fontId="87" fillId="15" borderId="0" xfId="0" applyFont="1" applyFill="1" applyBorder="1" applyAlignment="1">
      <alignment horizontal="center" vertical="center" wrapText="1"/>
    </xf>
    <xf numFmtId="0" fontId="90" fillId="16" borderId="2" xfId="0" applyFont="1" applyFill="1" applyBorder="1" applyAlignment="1">
      <alignment horizontal="center" vertical="center"/>
    </xf>
    <xf numFmtId="0" fontId="90" fillId="16" borderId="24" xfId="0" applyFont="1" applyFill="1" applyBorder="1" applyAlignment="1">
      <alignment horizontal="center" vertical="center"/>
    </xf>
    <xf numFmtId="0" fontId="90" fillId="16" borderId="17" xfId="0" applyFont="1" applyFill="1" applyBorder="1" applyAlignment="1">
      <alignment horizontal="center" vertical="center"/>
    </xf>
    <xf numFmtId="0" fontId="1" fillId="15" borderId="19" xfId="0" applyFont="1" applyFill="1" applyBorder="1" applyAlignment="1">
      <alignment horizontal="center"/>
    </xf>
    <xf numFmtId="0" fontId="50" fillId="11" borderId="2" xfId="0" applyFont="1" applyFill="1" applyBorder="1" applyAlignment="1">
      <alignment horizontal="center" vertical="center"/>
    </xf>
    <xf numFmtId="0" fontId="50" fillId="11" borderId="17" xfId="0" applyFont="1" applyFill="1" applyBorder="1" applyAlignment="1">
      <alignment horizontal="center" vertical="center"/>
    </xf>
    <xf numFmtId="0" fontId="87" fillId="6" borderId="0" xfId="0" applyFont="1" applyFill="1" applyBorder="1" applyAlignment="1">
      <alignment horizontal="center" vertical="center" wrapText="1"/>
    </xf>
    <xf numFmtId="0" fontId="40" fillId="15" borderId="0" xfId="1" quotePrefix="1" applyFont="1" applyFill="1" applyBorder="1" applyAlignment="1" applyProtection="1">
      <alignment horizontal="center" vertical="center" wrapText="1"/>
    </xf>
    <xf numFmtId="0" fontId="74" fillId="6" borderId="18" xfId="0" applyFont="1" applyFill="1" applyBorder="1" applyAlignment="1">
      <alignment horizontal="center" wrapText="1"/>
    </xf>
    <xf numFmtId="0" fontId="1" fillId="6" borderId="19" xfId="0" applyFont="1" applyFill="1" applyBorder="1" applyAlignment="1">
      <alignment horizontal="center"/>
    </xf>
    <xf numFmtId="0" fontId="1" fillId="6" borderId="25" xfId="0" applyFont="1" applyFill="1" applyBorder="1" applyAlignment="1">
      <alignment horizontal="center"/>
    </xf>
    <xf numFmtId="0" fontId="1" fillId="6" borderId="20" xfId="0" applyFont="1" applyFill="1" applyBorder="1" applyAlignment="1">
      <alignment horizontal="center"/>
    </xf>
    <xf numFmtId="0" fontId="1" fillId="6" borderId="0" xfId="0" applyFont="1" applyFill="1" applyBorder="1" applyAlignment="1">
      <alignment horizontal="center"/>
    </xf>
    <xf numFmtId="0" fontId="1" fillId="6" borderId="4" xfId="0" applyFont="1" applyFill="1" applyBorder="1" applyAlignment="1">
      <alignment horizontal="center"/>
    </xf>
    <xf numFmtId="0" fontId="1" fillId="6" borderId="21" xfId="0" applyFont="1" applyFill="1" applyBorder="1" applyAlignment="1">
      <alignment horizontal="center"/>
    </xf>
    <xf numFmtId="0" fontId="1" fillId="6" borderId="22" xfId="0" applyFont="1" applyFill="1" applyBorder="1" applyAlignment="1">
      <alignment horizontal="center"/>
    </xf>
    <xf numFmtId="0" fontId="1" fillId="6" borderId="23" xfId="0" applyFont="1" applyFill="1" applyBorder="1" applyAlignment="1">
      <alignment horizontal="center"/>
    </xf>
    <xf numFmtId="0" fontId="46" fillId="6" borderId="2" xfId="1" applyFont="1" applyFill="1" applyBorder="1" applyAlignment="1" applyProtection="1">
      <alignment horizontal="center" vertical="center" wrapText="1"/>
      <protection locked="0"/>
    </xf>
    <xf numFmtId="0" fontId="37" fillId="6" borderId="17" xfId="1" applyFont="1" applyFill="1" applyBorder="1" applyAlignment="1" applyProtection="1">
      <alignment horizontal="center" vertical="center" wrapText="1"/>
      <protection locked="0"/>
    </xf>
    <xf numFmtId="0" fontId="46" fillId="6" borderId="17" xfId="1" applyFont="1" applyFill="1" applyBorder="1" applyAlignment="1" applyProtection="1">
      <alignment horizontal="center" vertical="center" wrapText="1"/>
      <protection locked="0"/>
    </xf>
    <xf numFmtId="0" fontId="69" fillId="6" borderId="17" xfId="1" applyFont="1" applyFill="1" applyBorder="1" applyAlignment="1" applyProtection="1">
      <alignment horizontal="center" vertical="center" wrapText="1"/>
      <protection locked="0"/>
    </xf>
    <xf numFmtId="0" fontId="90" fillId="11" borderId="2" xfId="0" applyFont="1" applyFill="1" applyBorder="1" applyAlignment="1">
      <alignment horizontal="center" vertical="center"/>
    </xf>
    <xf numFmtId="0" fontId="90" fillId="11" borderId="24" xfId="0" applyFont="1" applyFill="1" applyBorder="1" applyAlignment="1">
      <alignment horizontal="center" vertical="center"/>
    </xf>
    <xf numFmtId="0" fontId="90" fillId="11" borderId="17" xfId="0" applyFont="1" applyFill="1" applyBorder="1" applyAlignment="1">
      <alignment horizontal="center" vertical="center"/>
    </xf>
    <xf numFmtId="164" fontId="30" fillId="0" borderId="29" xfId="0" applyNumberFormat="1" applyFont="1" applyFill="1" applyBorder="1" applyAlignment="1" applyProtection="1">
      <alignment horizontal="center" vertical="center"/>
      <protection locked="0"/>
    </xf>
    <xf numFmtId="164" fontId="30" fillId="0" borderId="31" xfId="0" applyNumberFormat="1" applyFont="1" applyFill="1" applyBorder="1" applyAlignment="1" applyProtection="1">
      <alignment horizontal="center" vertical="center"/>
      <protection locked="0"/>
    </xf>
    <xf numFmtId="1" fontId="51" fillId="11" borderId="2" xfId="0" applyNumberFormat="1" applyFont="1" applyFill="1" applyBorder="1" applyAlignment="1">
      <alignment horizontal="center" vertical="center"/>
    </xf>
    <xf numFmtId="1" fontId="51" fillId="11" borderId="24" xfId="0" applyNumberFormat="1" applyFont="1" applyFill="1" applyBorder="1" applyAlignment="1">
      <alignment horizontal="center" vertical="center"/>
    </xf>
    <xf numFmtId="1" fontId="51" fillId="11" borderId="17" xfId="0" applyNumberFormat="1" applyFont="1" applyFill="1" applyBorder="1" applyAlignment="1">
      <alignment horizontal="center" vertical="center"/>
    </xf>
    <xf numFmtId="0" fontId="95" fillId="15" borderId="0" xfId="0" applyFont="1" applyFill="1" applyBorder="1" applyAlignment="1">
      <alignment horizontal="center" vertical="center" wrapText="1"/>
    </xf>
    <xf numFmtId="0" fontId="35" fillId="6" borderId="26" xfId="0" applyNumberFormat="1" applyFont="1" applyFill="1" applyBorder="1" applyAlignment="1" applyProtection="1">
      <alignment horizontal="center" vertical="center"/>
      <protection locked="0"/>
    </xf>
    <xf numFmtId="0" fontId="35" fillId="6" borderId="27" xfId="0" applyNumberFormat="1" applyFont="1" applyFill="1" applyBorder="1" applyAlignment="1" applyProtection="1">
      <alignment horizontal="center" vertical="center"/>
      <protection locked="0"/>
    </xf>
    <xf numFmtId="0" fontId="35" fillId="6" borderId="28" xfId="0" applyNumberFormat="1" applyFont="1" applyFill="1" applyBorder="1" applyAlignment="1" applyProtection="1">
      <alignment horizontal="center" vertical="center"/>
      <protection locked="0"/>
    </xf>
    <xf numFmtId="49" fontId="30" fillId="6" borderId="29" xfId="0" applyNumberFormat="1" applyFont="1" applyFill="1" applyBorder="1" applyAlignment="1" applyProtection="1">
      <alignment horizontal="left" vertical="center"/>
      <protection locked="0"/>
    </xf>
    <xf numFmtId="49" fontId="30" fillId="6" borderId="30" xfId="0" applyNumberFormat="1" applyFont="1" applyFill="1" applyBorder="1" applyAlignment="1" applyProtection="1">
      <alignment horizontal="left" vertical="center"/>
      <protection locked="0"/>
    </xf>
    <xf numFmtId="49" fontId="30" fillId="6" borderId="31" xfId="0" applyNumberFormat="1" applyFont="1" applyFill="1" applyBorder="1" applyAlignment="1" applyProtection="1">
      <alignment horizontal="left" vertical="center"/>
      <protection locked="0"/>
    </xf>
    <xf numFmtId="14" fontId="20" fillId="8" borderId="0" xfId="0" applyNumberFormat="1" applyFont="1" applyFill="1" applyBorder="1" applyAlignment="1">
      <alignment horizontal="center" vertical="center" wrapText="1"/>
    </xf>
    <xf numFmtId="164" fontId="30" fillId="0" borderId="32" xfId="0" applyNumberFormat="1" applyFont="1" applyFill="1" applyBorder="1" applyAlignment="1" applyProtection="1">
      <alignment horizontal="center" vertical="center"/>
      <protection locked="0"/>
    </xf>
    <xf numFmtId="164" fontId="30" fillId="0" borderId="33" xfId="0" applyNumberFormat="1" applyFont="1" applyFill="1" applyBorder="1" applyAlignment="1" applyProtection="1">
      <alignment horizontal="center" vertical="center"/>
      <protection locked="0"/>
    </xf>
    <xf numFmtId="0" fontId="34" fillId="11" borderId="1" xfId="0" applyNumberFormat="1" applyFont="1" applyFill="1" applyBorder="1" applyAlignment="1">
      <alignment horizontal="center" vertical="center"/>
    </xf>
    <xf numFmtId="0" fontId="40" fillId="6" borderId="26" xfId="1" applyNumberFormat="1" applyFont="1" applyFill="1" applyBorder="1" applyAlignment="1" applyProtection="1">
      <alignment horizontal="center" vertical="center"/>
      <protection locked="0"/>
    </xf>
    <xf numFmtId="0" fontId="38" fillId="6" borderId="27" xfId="0" applyNumberFormat="1" applyFont="1" applyFill="1" applyBorder="1" applyAlignment="1" applyProtection="1">
      <alignment horizontal="center" vertical="center"/>
      <protection locked="0"/>
    </xf>
    <xf numFmtId="0" fontId="38" fillId="6" borderId="28" xfId="0" applyNumberFormat="1" applyFont="1" applyFill="1" applyBorder="1" applyAlignment="1" applyProtection="1">
      <alignment horizontal="center" vertical="center"/>
      <protection locked="0"/>
    </xf>
    <xf numFmtId="0" fontId="0" fillId="8" borderId="0" xfId="0" applyFill="1" applyAlignment="1">
      <alignment horizontal="center"/>
    </xf>
    <xf numFmtId="0" fontId="0" fillId="15" borderId="11" xfId="0" applyFill="1" applyBorder="1" applyAlignment="1">
      <alignment horizontal="center"/>
    </xf>
    <xf numFmtId="14" fontId="17" fillId="8" borderId="0" xfId="0" applyNumberFormat="1" applyFont="1" applyFill="1" applyBorder="1" applyAlignment="1">
      <alignment horizontal="left" vertical="center" wrapText="1"/>
    </xf>
    <xf numFmtId="14" fontId="17" fillId="8" borderId="34" xfId="0" applyNumberFormat="1" applyFont="1" applyFill="1" applyBorder="1" applyAlignment="1">
      <alignment horizontal="left" vertical="center" wrapText="1"/>
    </xf>
    <xf numFmtId="0" fontId="95" fillId="15" borderId="18" xfId="0" applyFont="1" applyFill="1" applyBorder="1" applyAlignment="1">
      <alignment horizontal="center" vertical="center" wrapText="1"/>
    </xf>
    <xf numFmtId="0" fontId="95" fillId="15" borderId="19" xfId="0" applyFont="1" applyFill="1" applyBorder="1" applyAlignment="1">
      <alignment horizontal="center" vertical="center" wrapText="1"/>
    </xf>
    <xf numFmtId="0" fontId="95" fillId="15" borderId="25" xfId="0" applyFont="1" applyFill="1" applyBorder="1" applyAlignment="1">
      <alignment horizontal="center" vertical="center" wrapText="1"/>
    </xf>
    <xf numFmtId="0" fontId="95" fillId="15" borderId="20" xfId="0" applyFont="1" applyFill="1" applyBorder="1" applyAlignment="1">
      <alignment horizontal="center" vertical="center" wrapText="1"/>
    </xf>
    <xf numFmtId="0" fontId="95" fillId="15" borderId="4" xfId="0" applyFont="1" applyFill="1" applyBorder="1" applyAlignment="1">
      <alignment horizontal="center" vertical="center" wrapText="1"/>
    </xf>
    <xf numFmtId="0" fontId="95" fillId="15" borderId="21" xfId="0" applyFont="1" applyFill="1" applyBorder="1" applyAlignment="1">
      <alignment horizontal="center" vertical="center" wrapText="1"/>
    </xf>
    <xf numFmtId="0" fontId="95" fillId="15" borderId="22" xfId="0" applyFont="1" applyFill="1" applyBorder="1" applyAlignment="1">
      <alignment horizontal="center" vertical="center" wrapText="1"/>
    </xf>
    <xf numFmtId="0" fontId="95" fillId="15" borderId="23" xfId="0" applyFont="1" applyFill="1" applyBorder="1" applyAlignment="1">
      <alignment horizontal="center" vertical="center" wrapText="1"/>
    </xf>
    <xf numFmtId="0" fontId="94" fillId="15" borderId="9" xfId="0" applyFont="1" applyFill="1" applyBorder="1" applyAlignment="1">
      <alignment horizontal="left" vertical="center" wrapText="1"/>
    </xf>
    <xf numFmtId="0" fontId="94" fillId="15" borderId="0" xfId="0" applyFont="1" applyFill="1" applyBorder="1" applyAlignment="1">
      <alignment horizontal="left" vertical="center" wrapText="1"/>
    </xf>
    <xf numFmtId="0" fontId="94" fillId="15" borderId="9" xfId="0" applyFont="1" applyFill="1" applyBorder="1" applyAlignment="1">
      <alignment horizontal="left" vertical="center"/>
    </xf>
    <xf numFmtId="0" fontId="94" fillId="15" borderId="0" xfId="0" applyFont="1" applyFill="1" applyBorder="1" applyAlignment="1">
      <alignment horizontal="left" vertical="center"/>
    </xf>
    <xf numFmtId="0" fontId="30" fillId="6" borderId="26" xfId="0" applyNumberFormat="1" applyFont="1" applyFill="1" applyBorder="1" applyAlignment="1" applyProtection="1">
      <alignment horizontal="center" vertical="center" wrapText="1"/>
      <protection locked="0"/>
    </xf>
    <xf numFmtId="0" fontId="30" fillId="6" borderId="27" xfId="0" applyNumberFormat="1" applyFont="1" applyFill="1" applyBorder="1" applyAlignment="1" applyProtection="1">
      <alignment horizontal="center" vertical="center" wrapText="1"/>
      <protection locked="0"/>
    </xf>
    <xf numFmtId="0" fontId="30" fillId="6" borderId="28" xfId="0" applyNumberFormat="1" applyFont="1" applyFill="1" applyBorder="1" applyAlignment="1" applyProtection="1">
      <alignment horizontal="center" vertical="center" wrapText="1"/>
      <protection locked="0"/>
    </xf>
    <xf numFmtId="14" fontId="10" fillId="8" borderId="0" xfId="0" applyNumberFormat="1" applyFont="1" applyFill="1" applyBorder="1" applyAlignment="1">
      <alignment horizontal="center" vertical="center" wrapText="1"/>
    </xf>
    <xf numFmtId="14" fontId="10" fillId="8" borderId="34" xfId="0" applyNumberFormat="1" applyFont="1" applyFill="1" applyBorder="1" applyAlignment="1">
      <alignment horizontal="center" vertical="center" wrapText="1"/>
    </xf>
    <xf numFmtId="0" fontId="41" fillId="6" borderId="26" xfId="0" applyNumberFormat="1" applyFont="1" applyFill="1" applyBorder="1" applyAlignment="1" applyProtection="1">
      <alignment horizontal="center" vertical="center" wrapText="1"/>
      <protection locked="0"/>
    </xf>
    <xf numFmtId="0" fontId="41" fillId="6" borderId="27" xfId="0" applyNumberFormat="1" applyFont="1" applyFill="1" applyBorder="1" applyAlignment="1" applyProtection="1">
      <alignment horizontal="center" vertical="center" wrapText="1"/>
      <protection locked="0"/>
    </xf>
    <xf numFmtId="0" fontId="41" fillId="6" borderId="28" xfId="0" applyNumberFormat="1" applyFont="1" applyFill="1" applyBorder="1" applyAlignment="1" applyProtection="1">
      <alignment horizontal="center" vertical="center" wrapText="1"/>
      <protection locked="0"/>
    </xf>
    <xf numFmtId="0" fontId="11" fillId="6" borderId="35" xfId="0" applyFont="1" applyFill="1" applyBorder="1" applyAlignment="1" applyProtection="1">
      <alignment horizontal="left" vertical="top" wrapText="1"/>
      <protection locked="0"/>
    </xf>
    <xf numFmtId="0" fontId="11" fillId="6" borderId="36" xfId="0" applyFont="1" applyFill="1" applyBorder="1" applyAlignment="1" applyProtection="1">
      <alignment horizontal="left" vertical="top" wrapText="1"/>
      <protection locked="0"/>
    </xf>
    <xf numFmtId="0" fontId="11" fillId="6" borderId="37" xfId="0" applyFont="1" applyFill="1" applyBorder="1" applyAlignment="1" applyProtection="1">
      <alignment horizontal="left" vertical="top" wrapText="1"/>
      <protection locked="0"/>
    </xf>
    <xf numFmtId="0" fontId="11" fillId="6" borderId="38" xfId="0" applyFont="1" applyFill="1" applyBorder="1" applyAlignment="1" applyProtection="1">
      <alignment horizontal="left" vertical="top" wrapText="1"/>
      <protection locked="0"/>
    </xf>
    <xf numFmtId="0" fontId="11" fillId="6" borderId="0" xfId="0" applyFont="1" applyFill="1" applyBorder="1" applyAlignment="1" applyProtection="1">
      <alignment horizontal="left" vertical="top" wrapText="1"/>
      <protection locked="0"/>
    </xf>
    <xf numFmtId="0" fontId="11" fillId="6" borderId="34" xfId="0" applyFont="1" applyFill="1" applyBorder="1" applyAlignment="1" applyProtection="1">
      <alignment horizontal="left" vertical="top" wrapText="1"/>
      <protection locked="0"/>
    </xf>
    <xf numFmtId="0" fontId="11" fillId="6" borderId="39" xfId="0" applyFont="1" applyFill="1" applyBorder="1" applyAlignment="1" applyProtection="1">
      <alignment horizontal="left" vertical="top" wrapText="1"/>
      <protection locked="0"/>
    </xf>
    <xf numFmtId="0" fontId="11" fillId="6" borderId="40" xfId="0" applyFont="1" applyFill="1" applyBorder="1" applyAlignment="1" applyProtection="1">
      <alignment horizontal="left" vertical="top" wrapText="1"/>
      <protection locked="0"/>
    </xf>
    <xf numFmtId="0" fontId="11" fillId="6" borderId="41" xfId="0" applyFont="1" applyFill="1" applyBorder="1" applyAlignment="1" applyProtection="1">
      <alignment horizontal="left" vertical="top" wrapText="1"/>
      <protection locked="0"/>
    </xf>
    <xf numFmtId="0" fontId="35" fillId="11" borderId="2" xfId="0" applyNumberFormat="1" applyFont="1" applyFill="1" applyBorder="1" applyAlignment="1" applyProtection="1">
      <alignment horizontal="center" vertical="center"/>
      <protection locked="0"/>
    </xf>
    <xf numFmtId="0" fontId="35" fillId="11" borderId="24" xfId="0" applyNumberFormat="1" applyFont="1" applyFill="1" applyBorder="1" applyAlignment="1" applyProtection="1">
      <alignment horizontal="center" vertical="center"/>
      <protection locked="0"/>
    </xf>
    <xf numFmtId="0" fontId="35" fillId="11" borderId="17" xfId="0" applyNumberFormat="1" applyFont="1" applyFill="1" applyBorder="1" applyAlignment="1" applyProtection="1">
      <alignment horizontal="center" vertical="center"/>
      <protection locked="0"/>
    </xf>
    <xf numFmtId="0" fontId="91" fillId="11" borderId="2" xfId="0" applyFont="1" applyFill="1" applyBorder="1" applyAlignment="1">
      <alignment horizontal="center" vertical="center"/>
    </xf>
    <xf numFmtId="0" fontId="91" fillId="11" borderId="24" xfId="0" applyFont="1" applyFill="1" applyBorder="1" applyAlignment="1">
      <alignment horizontal="center" vertical="center"/>
    </xf>
    <xf numFmtId="0" fontId="91" fillId="11" borderId="17" xfId="0" applyFont="1" applyFill="1" applyBorder="1" applyAlignment="1">
      <alignment horizontal="center" vertical="center"/>
    </xf>
    <xf numFmtId="0" fontId="4" fillId="11" borderId="2" xfId="0" applyFont="1" applyFill="1" applyBorder="1" applyAlignment="1">
      <alignment horizontal="left" wrapText="1"/>
    </xf>
    <xf numFmtId="0" fontId="0" fillId="11" borderId="24" xfId="0" applyFill="1" applyBorder="1" applyAlignment="1">
      <alignment horizontal="left" wrapText="1"/>
    </xf>
    <xf numFmtId="0" fontId="0" fillId="11" borderId="17" xfId="0" applyFill="1" applyBorder="1" applyAlignment="1">
      <alignment horizontal="left" wrapText="1"/>
    </xf>
    <xf numFmtId="0" fontId="8" fillId="11" borderId="2" xfId="0" applyFont="1" applyFill="1" applyBorder="1" applyAlignment="1">
      <alignment horizontal="center" vertical="center"/>
    </xf>
    <xf numFmtId="0" fontId="8" fillId="11" borderId="17" xfId="0" applyFont="1" applyFill="1" applyBorder="1" applyAlignment="1">
      <alignment horizontal="center" vertical="center"/>
    </xf>
    <xf numFmtId="0" fontId="96" fillId="15" borderId="0" xfId="0" applyFont="1" applyFill="1" applyBorder="1" applyAlignment="1">
      <alignment horizontal="center" vertical="center" wrapText="1"/>
    </xf>
    <xf numFmtId="0" fontId="67" fillId="15" borderId="0" xfId="1" quotePrefix="1" applyFont="1" applyFill="1" applyBorder="1" applyAlignment="1" applyProtection="1">
      <alignment horizontal="center" vertical="center" wrapText="1"/>
    </xf>
    <xf numFmtId="1" fontId="71" fillId="11" borderId="2" xfId="0" applyNumberFormat="1" applyFont="1" applyFill="1" applyBorder="1" applyAlignment="1">
      <alignment horizontal="center" vertical="center"/>
    </xf>
    <xf numFmtId="1" fontId="71" fillId="11" borderId="24" xfId="0" applyNumberFormat="1" applyFont="1" applyFill="1" applyBorder="1" applyAlignment="1">
      <alignment horizontal="center" vertical="center"/>
    </xf>
    <xf numFmtId="1" fontId="71" fillId="11" borderId="17" xfId="0" applyNumberFormat="1" applyFont="1" applyFill="1" applyBorder="1" applyAlignment="1">
      <alignment horizontal="center" vertical="center"/>
    </xf>
    <xf numFmtId="0" fontId="92" fillId="11" borderId="2" xfId="0" applyFont="1" applyFill="1" applyBorder="1" applyAlignment="1">
      <alignment horizontal="center" vertical="center"/>
    </xf>
    <xf numFmtId="0" fontId="92" fillId="11" borderId="24" xfId="0" applyFont="1" applyFill="1" applyBorder="1" applyAlignment="1">
      <alignment horizontal="center" vertical="center"/>
    </xf>
    <xf numFmtId="0" fontId="92" fillId="11" borderId="17" xfId="0" applyFont="1" applyFill="1" applyBorder="1" applyAlignment="1">
      <alignment horizontal="center" vertical="center"/>
    </xf>
    <xf numFmtId="0" fontId="39" fillId="8" borderId="2" xfId="0" applyFont="1" applyFill="1" applyBorder="1" applyAlignment="1">
      <alignment horizontal="center" vertical="center"/>
    </xf>
    <xf numFmtId="0" fontId="39" fillId="8" borderId="24" xfId="0" applyFont="1" applyFill="1" applyBorder="1" applyAlignment="1">
      <alignment horizontal="center" vertical="center"/>
    </xf>
    <xf numFmtId="0" fontId="39" fillId="8" borderId="17" xfId="0" applyFont="1" applyFill="1" applyBorder="1" applyAlignment="1">
      <alignment horizontal="center" vertical="center"/>
    </xf>
    <xf numFmtId="0" fontId="31" fillId="8" borderId="1" xfId="0" applyFont="1" applyFill="1" applyBorder="1" applyAlignment="1">
      <alignment horizontal="center" vertical="center"/>
    </xf>
    <xf numFmtId="0" fontId="28" fillId="8" borderId="1" xfId="0" applyFont="1" applyFill="1" applyBorder="1" applyAlignment="1">
      <alignment horizontal="center" vertical="center"/>
    </xf>
    <xf numFmtId="0" fontId="8" fillId="15" borderId="22" xfId="0" applyFont="1" applyFill="1" applyBorder="1" applyAlignment="1">
      <alignment horizontal="center"/>
    </xf>
    <xf numFmtId="0" fontId="88" fillId="15" borderId="0" xfId="0" applyFont="1" applyFill="1" applyAlignment="1">
      <alignment horizontal="center" vertical="center"/>
    </xf>
    <xf numFmtId="0" fontId="93" fillId="14" borderId="26" xfId="0" applyFont="1" applyFill="1" applyBorder="1" applyAlignment="1" applyProtection="1">
      <alignment horizontal="center" vertical="center"/>
      <protection locked="0"/>
    </xf>
    <xf numFmtId="0" fontId="93" fillId="14" borderId="27" xfId="0" applyFont="1" applyFill="1" applyBorder="1" applyAlignment="1" applyProtection="1">
      <alignment horizontal="center" vertical="center"/>
      <protection locked="0"/>
    </xf>
    <xf numFmtId="0" fontId="93" fillId="14" borderId="28" xfId="0" applyFont="1" applyFill="1" applyBorder="1" applyAlignment="1" applyProtection="1">
      <alignment horizontal="center" vertical="center"/>
      <protection locked="0"/>
    </xf>
    <xf numFmtId="0" fontId="0" fillId="15" borderId="0" xfId="0" applyFill="1" applyAlignment="1">
      <alignment horizontal="center" vertical="center"/>
    </xf>
    <xf numFmtId="0" fontId="44" fillId="6" borderId="0" xfId="0" applyFont="1" applyFill="1" applyAlignment="1">
      <alignment horizontal="center" vertical="center" wrapText="1"/>
    </xf>
    <xf numFmtId="0" fontId="19" fillId="8" borderId="2" xfId="0" applyNumberFormat="1" applyFont="1" applyFill="1" applyBorder="1" applyAlignment="1">
      <alignment horizontal="center" vertical="center"/>
    </xf>
    <xf numFmtId="0" fontId="19" fillId="8" borderId="24" xfId="0" applyNumberFormat="1" applyFont="1" applyFill="1" applyBorder="1" applyAlignment="1">
      <alignment horizontal="center" vertical="center"/>
    </xf>
    <xf numFmtId="0" fontId="19" fillId="8" borderId="17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/>
    </xf>
    <xf numFmtId="0" fontId="72" fillId="6" borderId="22" xfId="0" applyFont="1" applyFill="1" applyBorder="1" applyAlignment="1">
      <alignment horizontal="center"/>
    </xf>
    <xf numFmtId="0" fontId="82" fillId="0" borderId="0" xfId="1" applyFont="1" applyFill="1" applyBorder="1" applyAlignment="1" applyProtection="1">
      <alignment horizontal="center" vertical="center" wrapText="1"/>
    </xf>
    <xf numFmtId="0" fontId="58" fillId="0" borderId="0" xfId="0" applyFont="1" applyFill="1" applyBorder="1" applyAlignment="1">
      <alignment horizontal="center"/>
    </xf>
    <xf numFmtId="165" fontId="0" fillId="6" borderId="0" xfId="0" applyNumberFormat="1" applyFill="1" applyAlignment="1">
      <alignment horizontal="left"/>
    </xf>
    <xf numFmtId="0" fontId="75" fillId="11" borderId="0" xfId="0" applyFont="1" applyFill="1" applyBorder="1" applyAlignment="1">
      <alignment horizontal="center" vertical="center" wrapText="1"/>
    </xf>
    <xf numFmtId="1" fontId="77" fillId="11" borderId="0" xfId="0" applyNumberFormat="1" applyFont="1" applyFill="1" applyBorder="1" applyAlignment="1">
      <alignment horizontal="left" vertical="center"/>
    </xf>
    <xf numFmtId="0" fontId="86" fillId="6" borderId="0" xfId="0" applyFont="1" applyFill="1" applyAlignment="1">
      <alignment horizontal="left" wrapText="1"/>
    </xf>
    <xf numFmtId="0" fontId="0" fillId="6" borderId="0" xfId="0" applyFill="1" applyAlignment="1">
      <alignment horizontal="left"/>
    </xf>
    <xf numFmtId="0" fontId="8" fillId="0" borderId="1" xfId="0" applyFont="1" applyFill="1" applyBorder="1" applyAlignment="1">
      <alignment horizontal="center" vertical="center"/>
    </xf>
  </cellXfs>
  <cellStyles count="3">
    <cellStyle name="Lien hypertexte" xfId="1" builtinId="8"/>
    <cellStyle name="Normal" xfId="0" builtinId="0"/>
    <cellStyle name="Normal_Feuil1" xfId="2" xr:uid="{00000000-0005-0000-0000-000002000000}"/>
  </cellStyles>
  <dxfs count="36">
    <dxf>
      <font>
        <color rgb="FFFF0000"/>
      </font>
    </dxf>
    <dxf>
      <fill>
        <patternFill>
          <bgColor rgb="FFFF0000"/>
        </patternFill>
      </fill>
    </dxf>
    <dxf>
      <border>
        <left style="thin">
          <color indexed="64"/>
        </left>
        <right style="thin">
          <color indexed="64"/>
        </right>
        <top/>
      </border>
    </dxf>
    <dxf>
      <font>
        <b/>
        <i val="0"/>
        <condense val="0"/>
        <extend val="0"/>
        <color indexed="57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57"/>
      </font>
    </dxf>
    <dxf>
      <fill>
        <patternFill>
          <bgColor indexed="42"/>
        </patternFill>
      </fill>
    </dxf>
    <dxf>
      <border>
        <left style="thin">
          <color indexed="64"/>
        </left>
        <right style="thin">
          <color indexed="64"/>
        </right>
        <top/>
      </border>
    </dxf>
    <dxf>
      <fill>
        <patternFill>
          <bgColor indexed="26"/>
        </patternFill>
      </fill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57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57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8"/>
      </font>
      <fill>
        <patternFill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6"/>
        </patternFill>
      </fill>
    </dxf>
    <dxf>
      <font>
        <b/>
        <i val="0"/>
        <condense val="0"/>
        <extend val="0"/>
        <color indexed="57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57"/>
      </font>
    </dxf>
    <dxf>
      <fill>
        <patternFill>
          <bgColor indexed="42"/>
        </patternFill>
      </fill>
    </dxf>
    <dxf>
      <border>
        <left style="thin">
          <color rgb="FF5F9226"/>
        </left>
        <right style="thin">
          <color rgb="FF5F9226"/>
        </right>
        <top style="thin">
          <color rgb="FF5F9226"/>
        </top>
        <bottom style="thin">
          <color rgb="FF5F9226"/>
        </bottom>
      </border>
    </dxf>
    <dxf>
      <font>
        <b/>
        <i val="0"/>
        <condense val="0"/>
        <extend val="0"/>
        <color indexed="57"/>
      </font>
    </dxf>
    <dxf>
      <fill>
        <patternFill>
          <bgColor indexed="42"/>
        </patternFill>
      </fill>
    </dxf>
    <dxf>
      <fill>
        <patternFill>
          <bgColor indexed="26"/>
        </patternFill>
      </fill>
    </dxf>
    <dxf>
      <border>
        <left style="thin">
          <color indexed="11"/>
        </left>
        <right style="thin">
          <color indexed="11"/>
        </right>
        <top style="thin">
          <color indexed="11"/>
        </top>
        <bottom style="thin">
          <color indexed="11"/>
        </bottom>
      </border>
    </dxf>
    <dxf>
      <font>
        <b/>
        <i val="0"/>
        <condense val="0"/>
        <extend val="0"/>
        <color indexed="57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57"/>
        </left>
        <right style="thin">
          <color indexed="57"/>
        </right>
        <top style="thin">
          <color indexed="57"/>
        </top>
        <bottom style="thin">
          <color indexed="57"/>
        </bottom>
      </border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57"/>
      </font>
    </dxf>
    <dxf>
      <font>
        <color indexed="13"/>
        <name val="Cambria"/>
        <scheme val="none"/>
      </font>
      <fill>
        <patternFill>
          <bgColor indexed="5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indexed="57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color theme="7" tint="-0.24994659260841701"/>
      </font>
      <fill>
        <patternFill>
          <bgColor theme="0" tint="-0.24994659260841701"/>
        </patternFill>
      </fill>
    </dxf>
    <dxf>
      <fill>
        <patternFill>
          <bgColor theme="7" tint="0.59996337778862885"/>
        </patternFill>
      </fill>
    </dxf>
    <dxf>
      <font>
        <b/>
        <i val="0"/>
        <condense val="0"/>
        <extend val="0"/>
        <color indexed="8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8"/>
      </font>
      <fill>
        <patternFill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57"/>
      </font>
    </dxf>
    <dxf>
      <font>
        <color rgb="FFFFFF00"/>
        <name val="Cambria"/>
        <scheme val="none"/>
      </font>
      <fill>
        <patternFill>
          <bgColor indexed="5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6" tint="-0.499984740745262"/>
      </font>
      <fill>
        <patternFill>
          <bgColor theme="6" tint="0.799981688894314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5" Type="http://schemas.openxmlformats.org/officeDocument/2006/relationships/image" Target="../media/image14.png"/><Relationship Id="rId4" Type="http://schemas.openxmlformats.org/officeDocument/2006/relationships/image" Target="../media/image1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5.png"/><Relationship Id="rId1" Type="http://schemas.openxmlformats.org/officeDocument/2006/relationships/image" Target="../media/image16.png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6.jpeg"/><Relationship Id="rId117" Type="http://schemas.openxmlformats.org/officeDocument/2006/relationships/image" Target="../media/image137.jpeg"/><Relationship Id="rId21" Type="http://schemas.openxmlformats.org/officeDocument/2006/relationships/image" Target="../media/image41.jpeg"/><Relationship Id="rId42" Type="http://schemas.openxmlformats.org/officeDocument/2006/relationships/image" Target="../media/image62.jpeg"/><Relationship Id="rId47" Type="http://schemas.openxmlformats.org/officeDocument/2006/relationships/image" Target="../media/image67.jpeg"/><Relationship Id="rId63" Type="http://schemas.openxmlformats.org/officeDocument/2006/relationships/image" Target="../media/image83.jpeg"/><Relationship Id="rId68" Type="http://schemas.openxmlformats.org/officeDocument/2006/relationships/image" Target="../media/image88.jpeg"/><Relationship Id="rId84" Type="http://schemas.openxmlformats.org/officeDocument/2006/relationships/image" Target="../media/image104.jpeg"/><Relationship Id="rId89" Type="http://schemas.openxmlformats.org/officeDocument/2006/relationships/image" Target="../media/image109.jpeg"/><Relationship Id="rId112" Type="http://schemas.openxmlformats.org/officeDocument/2006/relationships/image" Target="../media/image132.jpeg"/><Relationship Id="rId133" Type="http://schemas.openxmlformats.org/officeDocument/2006/relationships/image" Target="../media/image153.jpeg"/><Relationship Id="rId138" Type="http://schemas.openxmlformats.org/officeDocument/2006/relationships/image" Target="../media/image158.jpeg"/><Relationship Id="rId154" Type="http://schemas.openxmlformats.org/officeDocument/2006/relationships/image" Target="../media/image173.jpeg"/><Relationship Id="rId159" Type="http://schemas.openxmlformats.org/officeDocument/2006/relationships/image" Target="../media/image178.jpeg"/><Relationship Id="rId16" Type="http://schemas.openxmlformats.org/officeDocument/2006/relationships/image" Target="../media/image36.jpeg"/><Relationship Id="rId107" Type="http://schemas.openxmlformats.org/officeDocument/2006/relationships/image" Target="../media/image127.jpeg"/><Relationship Id="rId11" Type="http://schemas.openxmlformats.org/officeDocument/2006/relationships/image" Target="../media/image31.jpeg"/><Relationship Id="rId32" Type="http://schemas.openxmlformats.org/officeDocument/2006/relationships/image" Target="../media/image52.jpeg"/><Relationship Id="rId37" Type="http://schemas.openxmlformats.org/officeDocument/2006/relationships/image" Target="../media/image57.jpeg"/><Relationship Id="rId53" Type="http://schemas.openxmlformats.org/officeDocument/2006/relationships/image" Target="../media/image73.jpeg"/><Relationship Id="rId58" Type="http://schemas.openxmlformats.org/officeDocument/2006/relationships/image" Target="../media/image78.jpeg"/><Relationship Id="rId74" Type="http://schemas.openxmlformats.org/officeDocument/2006/relationships/image" Target="../media/image94.jpeg"/><Relationship Id="rId79" Type="http://schemas.openxmlformats.org/officeDocument/2006/relationships/image" Target="../media/image99.jpeg"/><Relationship Id="rId102" Type="http://schemas.openxmlformats.org/officeDocument/2006/relationships/image" Target="../media/image122.jpeg"/><Relationship Id="rId123" Type="http://schemas.openxmlformats.org/officeDocument/2006/relationships/image" Target="../media/image143.jpeg"/><Relationship Id="rId128" Type="http://schemas.openxmlformats.org/officeDocument/2006/relationships/image" Target="../media/image148.jpeg"/><Relationship Id="rId144" Type="http://schemas.openxmlformats.org/officeDocument/2006/relationships/image" Target="../media/image164.jpeg"/><Relationship Id="rId149" Type="http://schemas.openxmlformats.org/officeDocument/2006/relationships/image" Target="../media/image168.jpeg"/><Relationship Id="rId5" Type="http://schemas.openxmlformats.org/officeDocument/2006/relationships/image" Target="../media/image25.jpeg"/><Relationship Id="rId90" Type="http://schemas.openxmlformats.org/officeDocument/2006/relationships/image" Target="../media/image110.jpeg"/><Relationship Id="rId95" Type="http://schemas.openxmlformats.org/officeDocument/2006/relationships/image" Target="../media/image115.jpeg"/><Relationship Id="rId160" Type="http://schemas.openxmlformats.org/officeDocument/2006/relationships/image" Target="../media/image179.jpeg"/><Relationship Id="rId22" Type="http://schemas.openxmlformats.org/officeDocument/2006/relationships/image" Target="../media/image42.jpeg"/><Relationship Id="rId27" Type="http://schemas.openxmlformats.org/officeDocument/2006/relationships/image" Target="../media/image47.jpeg"/><Relationship Id="rId43" Type="http://schemas.openxmlformats.org/officeDocument/2006/relationships/image" Target="../media/image63.jpeg"/><Relationship Id="rId48" Type="http://schemas.openxmlformats.org/officeDocument/2006/relationships/image" Target="../media/image68.jpeg"/><Relationship Id="rId64" Type="http://schemas.openxmlformats.org/officeDocument/2006/relationships/image" Target="../media/image84.jpeg"/><Relationship Id="rId69" Type="http://schemas.openxmlformats.org/officeDocument/2006/relationships/image" Target="../media/image89.jpeg"/><Relationship Id="rId113" Type="http://schemas.openxmlformats.org/officeDocument/2006/relationships/image" Target="../media/image133.jpeg"/><Relationship Id="rId118" Type="http://schemas.openxmlformats.org/officeDocument/2006/relationships/image" Target="../media/image138.jpeg"/><Relationship Id="rId134" Type="http://schemas.openxmlformats.org/officeDocument/2006/relationships/image" Target="../media/image154.jpeg"/><Relationship Id="rId139" Type="http://schemas.openxmlformats.org/officeDocument/2006/relationships/image" Target="../media/image159.jpeg"/><Relationship Id="rId80" Type="http://schemas.openxmlformats.org/officeDocument/2006/relationships/image" Target="../media/image100.jpeg"/><Relationship Id="rId85" Type="http://schemas.openxmlformats.org/officeDocument/2006/relationships/image" Target="../media/image105.jpeg"/><Relationship Id="rId150" Type="http://schemas.openxmlformats.org/officeDocument/2006/relationships/image" Target="../media/image169.jpeg"/><Relationship Id="rId155" Type="http://schemas.openxmlformats.org/officeDocument/2006/relationships/image" Target="../media/image174.jpeg"/><Relationship Id="rId12" Type="http://schemas.openxmlformats.org/officeDocument/2006/relationships/image" Target="../media/image32.jpeg"/><Relationship Id="rId17" Type="http://schemas.openxmlformats.org/officeDocument/2006/relationships/image" Target="../media/image37.jpeg"/><Relationship Id="rId33" Type="http://schemas.openxmlformats.org/officeDocument/2006/relationships/image" Target="../media/image53.jpeg"/><Relationship Id="rId38" Type="http://schemas.openxmlformats.org/officeDocument/2006/relationships/image" Target="../media/image58.jpeg"/><Relationship Id="rId59" Type="http://schemas.openxmlformats.org/officeDocument/2006/relationships/image" Target="../media/image79.jpeg"/><Relationship Id="rId103" Type="http://schemas.openxmlformats.org/officeDocument/2006/relationships/image" Target="../media/image123.jpeg"/><Relationship Id="rId108" Type="http://schemas.openxmlformats.org/officeDocument/2006/relationships/image" Target="../media/image128.jpeg"/><Relationship Id="rId124" Type="http://schemas.openxmlformats.org/officeDocument/2006/relationships/image" Target="../media/image144.jpeg"/><Relationship Id="rId129" Type="http://schemas.openxmlformats.org/officeDocument/2006/relationships/image" Target="../media/image149.jpeg"/><Relationship Id="rId54" Type="http://schemas.openxmlformats.org/officeDocument/2006/relationships/image" Target="../media/image74.jpeg"/><Relationship Id="rId70" Type="http://schemas.openxmlformats.org/officeDocument/2006/relationships/image" Target="../media/image90.jpeg"/><Relationship Id="rId75" Type="http://schemas.openxmlformats.org/officeDocument/2006/relationships/image" Target="../media/image95.jpeg"/><Relationship Id="rId91" Type="http://schemas.openxmlformats.org/officeDocument/2006/relationships/image" Target="../media/image111.jpeg"/><Relationship Id="rId96" Type="http://schemas.openxmlformats.org/officeDocument/2006/relationships/image" Target="../media/image116.jpeg"/><Relationship Id="rId140" Type="http://schemas.openxmlformats.org/officeDocument/2006/relationships/image" Target="../media/image160.jpeg"/><Relationship Id="rId145" Type="http://schemas.openxmlformats.org/officeDocument/2006/relationships/image" Target="../media/image14.png"/><Relationship Id="rId161" Type="http://schemas.openxmlformats.org/officeDocument/2006/relationships/image" Target="../media/image180.png"/><Relationship Id="rId1" Type="http://schemas.openxmlformats.org/officeDocument/2006/relationships/image" Target="../media/image21.jpeg"/><Relationship Id="rId6" Type="http://schemas.openxmlformats.org/officeDocument/2006/relationships/image" Target="../media/image26.jpeg"/><Relationship Id="rId15" Type="http://schemas.openxmlformats.org/officeDocument/2006/relationships/image" Target="../media/image35.jpeg"/><Relationship Id="rId23" Type="http://schemas.openxmlformats.org/officeDocument/2006/relationships/image" Target="../media/image43.jpeg"/><Relationship Id="rId28" Type="http://schemas.openxmlformats.org/officeDocument/2006/relationships/image" Target="../media/image48.jpeg"/><Relationship Id="rId36" Type="http://schemas.openxmlformats.org/officeDocument/2006/relationships/image" Target="../media/image56.jpeg"/><Relationship Id="rId49" Type="http://schemas.openxmlformats.org/officeDocument/2006/relationships/image" Target="../media/image69.jpeg"/><Relationship Id="rId57" Type="http://schemas.openxmlformats.org/officeDocument/2006/relationships/image" Target="../media/image77.jpeg"/><Relationship Id="rId106" Type="http://schemas.openxmlformats.org/officeDocument/2006/relationships/image" Target="../media/image126.jpeg"/><Relationship Id="rId114" Type="http://schemas.openxmlformats.org/officeDocument/2006/relationships/image" Target="../media/image134.jpeg"/><Relationship Id="rId119" Type="http://schemas.openxmlformats.org/officeDocument/2006/relationships/image" Target="../media/image139.jpeg"/><Relationship Id="rId127" Type="http://schemas.openxmlformats.org/officeDocument/2006/relationships/image" Target="../media/image147.jpeg"/><Relationship Id="rId10" Type="http://schemas.openxmlformats.org/officeDocument/2006/relationships/image" Target="../media/image30.jpeg"/><Relationship Id="rId31" Type="http://schemas.openxmlformats.org/officeDocument/2006/relationships/image" Target="../media/image51.jpeg"/><Relationship Id="rId44" Type="http://schemas.openxmlformats.org/officeDocument/2006/relationships/image" Target="../media/image64.jpeg"/><Relationship Id="rId52" Type="http://schemas.openxmlformats.org/officeDocument/2006/relationships/image" Target="../media/image72.jpeg"/><Relationship Id="rId60" Type="http://schemas.openxmlformats.org/officeDocument/2006/relationships/image" Target="../media/image80.jpeg"/><Relationship Id="rId65" Type="http://schemas.openxmlformats.org/officeDocument/2006/relationships/image" Target="../media/image85.jpeg"/><Relationship Id="rId73" Type="http://schemas.openxmlformats.org/officeDocument/2006/relationships/image" Target="../media/image93.jpeg"/><Relationship Id="rId78" Type="http://schemas.openxmlformats.org/officeDocument/2006/relationships/image" Target="../media/image98.jpeg"/><Relationship Id="rId81" Type="http://schemas.openxmlformats.org/officeDocument/2006/relationships/image" Target="../media/image101.jpeg"/><Relationship Id="rId86" Type="http://schemas.openxmlformats.org/officeDocument/2006/relationships/image" Target="../media/image106.jpeg"/><Relationship Id="rId94" Type="http://schemas.openxmlformats.org/officeDocument/2006/relationships/image" Target="../media/image114.jpeg"/><Relationship Id="rId99" Type="http://schemas.openxmlformats.org/officeDocument/2006/relationships/image" Target="../media/image119.jpeg"/><Relationship Id="rId101" Type="http://schemas.openxmlformats.org/officeDocument/2006/relationships/image" Target="../media/image121.jpeg"/><Relationship Id="rId122" Type="http://schemas.openxmlformats.org/officeDocument/2006/relationships/image" Target="../media/image142.jpeg"/><Relationship Id="rId130" Type="http://schemas.openxmlformats.org/officeDocument/2006/relationships/image" Target="../media/image150.jpeg"/><Relationship Id="rId135" Type="http://schemas.openxmlformats.org/officeDocument/2006/relationships/image" Target="../media/image155.jpeg"/><Relationship Id="rId143" Type="http://schemas.openxmlformats.org/officeDocument/2006/relationships/image" Target="../media/image163.jpeg"/><Relationship Id="rId148" Type="http://schemas.openxmlformats.org/officeDocument/2006/relationships/image" Target="../media/image167.jpeg"/><Relationship Id="rId151" Type="http://schemas.openxmlformats.org/officeDocument/2006/relationships/image" Target="../media/image170.jpeg"/><Relationship Id="rId156" Type="http://schemas.openxmlformats.org/officeDocument/2006/relationships/image" Target="../media/image175.jpeg"/><Relationship Id="rId4" Type="http://schemas.openxmlformats.org/officeDocument/2006/relationships/image" Target="../media/image24.jpeg"/><Relationship Id="rId9" Type="http://schemas.openxmlformats.org/officeDocument/2006/relationships/image" Target="../media/image29.jpeg"/><Relationship Id="rId13" Type="http://schemas.openxmlformats.org/officeDocument/2006/relationships/image" Target="../media/image33.jpeg"/><Relationship Id="rId18" Type="http://schemas.openxmlformats.org/officeDocument/2006/relationships/image" Target="../media/image38.jpeg"/><Relationship Id="rId39" Type="http://schemas.openxmlformats.org/officeDocument/2006/relationships/image" Target="../media/image59.jpeg"/><Relationship Id="rId109" Type="http://schemas.openxmlformats.org/officeDocument/2006/relationships/image" Target="../media/image129.jpeg"/><Relationship Id="rId34" Type="http://schemas.openxmlformats.org/officeDocument/2006/relationships/image" Target="../media/image54.jpeg"/><Relationship Id="rId50" Type="http://schemas.openxmlformats.org/officeDocument/2006/relationships/image" Target="../media/image70.jpeg"/><Relationship Id="rId55" Type="http://schemas.openxmlformats.org/officeDocument/2006/relationships/image" Target="../media/image75.jpeg"/><Relationship Id="rId76" Type="http://schemas.openxmlformats.org/officeDocument/2006/relationships/image" Target="../media/image96.jpeg"/><Relationship Id="rId97" Type="http://schemas.openxmlformats.org/officeDocument/2006/relationships/image" Target="../media/image117.jpeg"/><Relationship Id="rId104" Type="http://schemas.openxmlformats.org/officeDocument/2006/relationships/image" Target="../media/image124.jpeg"/><Relationship Id="rId120" Type="http://schemas.openxmlformats.org/officeDocument/2006/relationships/image" Target="../media/image140.jpeg"/><Relationship Id="rId125" Type="http://schemas.openxmlformats.org/officeDocument/2006/relationships/image" Target="../media/image145.jpeg"/><Relationship Id="rId141" Type="http://schemas.openxmlformats.org/officeDocument/2006/relationships/image" Target="../media/image161.jpeg"/><Relationship Id="rId146" Type="http://schemas.openxmlformats.org/officeDocument/2006/relationships/image" Target="../media/image165.jpeg"/><Relationship Id="rId7" Type="http://schemas.openxmlformats.org/officeDocument/2006/relationships/image" Target="../media/image27.jpeg"/><Relationship Id="rId71" Type="http://schemas.openxmlformats.org/officeDocument/2006/relationships/image" Target="../media/image91.jpeg"/><Relationship Id="rId92" Type="http://schemas.openxmlformats.org/officeDocument/2006/relationships/image" Target="../media/image112.jpeg"/><Relationship Id="rId162" Type="http://schemas.openxmlformats.org/officeDocument/2006/relationships/image" Target="../media/image181.jpeg"/><Relationship Id="rId2" Type="http://schemas.openxmlformats.org/officeDocument/2006/relationships/image" Target="../media/image22.jpeg"/><Relationship Id="rId29" Type="http://schemas.openxmlformats.org/officeDocument/2006/relationships/image" Target="../media/image49.jpeg"/><Relationship Id="rId24" Type="http://schemas.openxmlformats.org/officeDocument/2006/relationships/image" Target="../media/image44.jpeg"/><Relationship Id="rId40" Type="http://schemas.openxmlformats.org/officeDocument/2006/relationships/image" Target="../media/image60.jpeg"/><Relationship Id="rId45" Type="http://schemas.openxmlformats.org/officeDocument/2006/relationships/image" Target="../media/image65.jpeg"/><Relationship Id="rId66" Type="http://schemas.openxmlformats.org/officeDocument/2006/relationships/image" Target="../media/image86.jpeg"/><Relationship Id="rId87" Type="http://schemas.openxmlformats.org/officeDocument/2006/relationships/image" Target="../media/image107.jpeg"/><Relationship Id="rId110" Type="http://schemas.openxmlformats.org/officeDocument/2006/relationships/image" Target="../media/image130.jpeg"/><Relationship Id="rId115" Type="http://schemas.openxmlformats.org/officeDocument/2006/relationships/image" Target="../media/image135.jpeg"/><Relationship Id="rId131" Type="http://schemas.openxmlformats.org/officeDocument/2006/relationships/image" Target="../media/image151.jpeg"/><Relationship Id="rId136" Type="http://schemas.openxmlformats.org/officeDocument/2006/relationships/image" Target="../media/image156.jpeg"/><Relationship Id="rId157" Type="http://schemas.openxmlformats.org/officeDocument/2006/relationships/image" Target="../media/image176.jpeg"/><Relationship Id="rId61" Type="http://schemas.openxmlformats.org/officeDocument/2006/relationships/image" Target="../media/image81.jpeg"/><Relationship Id="rId82" Type="http://schemas.openxmlformats.org/officeDocument/2006/relationships/image" Target="../media/image102.jpeg"/><Relationship Id="rId152" Type="http://schemas.openxmlformats.org/officeDocument/2006/relationships/image" Target="../media/image171.jpeg"/><Relationship Id="rId19" Type="http://schemas.openxmlformats.org/officeDocument/2006/relationships/image" Target="../media/image39.jpeg"/><Relationship Id="rId14" Type="http://schemas.openxmlformats.org/officeDocument/2006/relationships/image" Target="../media/image34.jpeg"/><Relationship Id="rId30" Type="http://schemas.openxmlformats.org/officeDocument/2006/relationships/image" Target="../media/image50.jpeg"/><Relationship Id="rId35" Type="http://schemas.openxmlformats.org/officeDocument/2006/relationships/image" Target="../media/image55.jpeg"/><Relationship Id="rId56" Type="http://schemas.openxmlformats.org/officeDocument/2006/relationships/image" Target="../media/image76.jpeg"/><Relationship Id="rId77" Type="http://schemas.openxmlformats.org/officeDocument/2006/relationships/image" Target="../media/image97.jpeg"/><Relationship Id="rId100" Type="http://schemas.openxmlformats.org/officeDocument/2006/relationships/image" Target="../media/image120.jpeg"/><Relationship Id="rId105" Type="http://schemas.openxmlformats.org/officeDocument/2006/relationships/image" Target="../media/image125.jpeg"/><Relationship Id="rId126" Type="http://schemas.openxmlformats.org/officeDocument/2006/relationships/image" Target="../media/image146.jpeg"/><Relationship Id="rId147" Type="http://schemas.openxmlformats.org/officeDocument/2006/relationships/image" Target="../media/image166.jpeg"/><Relationship Id="rId8" Type="http://schemas.openxmlformats.org/officeDocument/2006/relationships/image" Target="../media/image28.jpeg"/><Relationship Id="rId51" Type="http://schemas.openxmlformats.org/officeDocument/2006/relationships/image" Target="../media/image71.jpeg"/><Relationship Id="rId72" Type="http://schemas.openxmlformats.org/officeDocument/2006/relationships/image" Target="../media/image92.jpeg"/><Relationship Id="rId93" Type="http://schemas.openxmlformats.org/officeDocument/2006/relationships/image" Target="../media/image113.jpeg"/><Relationship Id="rId98" Type="http://schemas.openxmlformats.org/officeDocument/2006/relationships/image" Target="../media/image118.png"/><Relationship Id="rId121" Type="http://schemas.openxmlformats.org/officeDocument/2006/relationships/image" Target="../media/image141.jpeg"/><Relationship Id="rId142" Type="http://schemas.openxmlformats.org/officeDocument/2006/relationships/image" Target="../media/image162.jpeg"/><Relationship Id="rId163" Type="http://schemas.openxmlformats.org/officeDocument/2006/relationships/image" Target="../media/image182.png"/><Relationship Id="rId3" Type="http://schemas.openxmlformats.org/officeDocument/2006/relationships/image" Target="../media/image23.jpeg"/><Relationship Id="rId25" Type="http://schemas.openxmlformats.org/officeDocument/2006/relationships/image" Target="../media/image45.jpeg"/><Relationship Id="rId46" Type="http://schemas.openxmlformats.org/officeDocument/2006/relationships/image" Target="../media/image66.jpeg"/><Relationship Id="rId67" Type="http://schemas.openxmlformats.org/officeDocument/2006/relationships/image" Target="../media/image87.jpeg"/><Relationship Id="rId116" Type="http://schemas.openxmlformats.org/officeDocument/2006/relationships/image" Target="../media/image136.jpeg"/><Relationship Id="rId137" Type="http://schemas.openxmlformats.org/officeDocument/2006/relationships/image" Target="../media/image157.jpeg"/><Relationship Id="rId158" Type="http://schemas.openxmlformats.org/officeDocument/2006/relationships/image" Target="../media/image177.jpeg"/><Relationship Id="rId20" Type="http://schemas.openxmlformats.org/officeDocument/2006/relationships/image" Target="../media/image40.jpeg"/><Relationship Id="rId41" Type="http://schemas.openxmlformats.org/officeDocument/2006/relationships/image" Target="../media/image61.jpeg"/><Relationship Id="rId62" Type="http://schemas.openxmlformats.org/officeDocument/2006/relationships/image" Target="../media/image82.jpeg"/><Relationship Id="rId83" Type="http://schemas.openxmlformats.org/officeDocument/2006/relationships/image" Target="../media/image103.jpeg"/><Relationship Id="rId88" Type="http://schemas.openxmlformats.org/officeDocument/2006/relationships/image" Target="../media/image108.jpeg"/><Relationship Id="rId111" Type="http://schemas.openxmlformats.org/officeDocument/2006/relationships/image" Target="../media/image131.jpeg"/><Relationship Id="rId132" Type="http://schemas.openxmlformats.org/officeDocument/2006/relationships/image" Target="../media/image152.jpeg"/><Relationship Id="rId153" Type="http://schemas.openxmlformats.org/officeDocument/2006/relationships/image" Target="../media/image17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1200150</xdr:colOff>
      <xdr:row>1</xdr:row>
      <xdr:rowOff>19050</xdr:rowOff>
    </xdr:from>
    <xdr:to>
      <xdr:col>10</xdr:col>
      <xdr:colOff>2630416</xdr:colOff>
      <xdr:row>4</xdr:row>
      <xdr:rowOff>72390</xdr:rowOff>
    </xdr:to>
    <xdr:pic>
      <xdr:nvPicPr>
        <xdr:cNvPr id="8140" name="Picture 13" descr="RÃ©sultat de recherche d'images pour &quot;zero phyto&quot;">
          <a:extLst>
            <a:ext uri="{FF2B5EF4-FFF2-40B4-BE49-F238E27FC236}">
              <a16:creationId xmlns:a16="http://schemas.microsoft.com/office/drawing/2014/main" id="{D3207436-3222-4928-97BD-156D8C3AB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59050" y="123825"/>
          <a:ext cx="1430266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1100</xdr:row>
      <xdr:rowOff>180975</xdr:rowOff>
    </xdr:from>
    <xdr:to>
      <xdr:col>4</xdr:col>
      <xdr:colOff>590550</xdr:colOff>
      <xdr:row>1102</xdr:row>
      <xdr:rowOff>66675</xdr:rowOff>
    </xdr:to>
    <xdr:pic>
      <xdr:nvPicPr>
        <xdr:cNvPr id="8141" name="Picture 16" descr="Logo_departement_CMJN_cartouche">
          <a:extLst>
            <a:ext uri="{FF2B5EF4-FFF2-40B4-BE49-F238E27FC236}">
              <a16:creationId xmlns:a16="http://schemas.microsoft.com/office/drawing/2014/main" id="{88076085-049D-4F33-B268-9D20BA21F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256127250"/>
          <a:ext cx="4953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</xdr:colOff>
      <xdr:row>10</xdr:row>
      <xdr:rowOff>95250</xdr:rowOff>
    </xdr:from>
    <xdr:to>
      <xdr:col>4</xdr:col>
      <xdr:colOff>723900</xdr:colOff>
      <xdr:row>12</xdr:row>
      <xdr:rowOff>232410</xdr:rowOff>
    </xdr:to>
    <xdr:pic>
      <xdr:nvPicPr>
        <xdr:cNvPr id="8144" name="Image 9" descr="arrosoir.jpg">
          <a:extLst>
            <a:ext uri="{FF2B5EF4-FFF2-40B4-BE49-F238E27FC236}">
              <a16:creationId xmlns:a16="http://schemas.microsoft.com/office/drawing/2014/main" id="{9A07EAAD-3D98-41AD-8365-86509008A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2733675"/>
          <a:ext cx="7048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1095375</xdr:colOff>
      <xdr:row>10</xdr:row>
      <xdr:rowOff>95250</xdr:rowOff>
    </xdr:from>
    <xdr:to>
      <xdr:col>7</xdr:col>
      <xdr:colOff>1790700</xdr:colOff>
      <xdr:row>12</xdr:row>
      <xdr:rowOff>228600</xdr:rowOff>
    </xdr:to>
    <xdr:pic>
      <xdr:nvPicPr>
        <xdr:cNvPr id="8145" name="Image 12" descr="arrosoir.jpg">
          <a:extLst>
            <a:ext uri="{FF2B5EF4-FFF2-40B4-BE49-F238E27FC236}">
              <a16:creationId xmlns:a16="http://schemas.microsoft.com/office/drawing/2014/main" id="{E179F29A-9AF5-4DC8-B875-05D8FB3FB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2733675"/>
          <a:ext cx="6953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542925</xdr:colOff>
      <xdr:row>7</xdr:row>
      <xdr:rowOff>41758</xdr:rowOff>
    </xdr:from>
    <xdr:to>
      <xdr:col>5</xdr:col>
      <xdr:colOff>104775</xdr:colOff>
      <xdr:row>12</xdr:row>
      <xdr:rowOff>41910</xdr:rowOff>
    </xdr:to>
    <xdr:pic>
      <xdr:nvPicPr>
        <xdr:cNvPr id="8146" name="Image 10" descr="arbre-communes2.jpg">
          <a:extLst>
            <a:ext uri="{FF2B5EF4-FFF2-40B4-BE49-F238E27FC236}">
              <a16:creationId xmlns:a16="http://schemas.microsoft.com/office/drawing/2014/main" id="{1BBF2690-671C-4A91-BA69-5318EF073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1765783"/>
          <a:ext cx="1362075" cy="15298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1833633</xdr:colOff>
      <xdr:row>7</xdr:row>
      <xdr:rowOff>76199</xdr:rowOff>
    </xdr:from>
    <xdr:to>
      <xdr:col>7</xdr:col>
      <xdr:colOff>1223009</xdr:colOff>
      <xdr:row>12</xdr:row>
      <xdr:rowOff>41909</xdr:rowOff>
    </xdr:to>
    <xdr:pic>
      <xdr:nvPicPr>
        <xdr:cNvPr id="8147" name="Image 11" descr="arbre-communes2.jpg">
          <a:extLst>
            <a:ext uri="{FF2B5EF4-FFF2-40B4-BE49-F238E27FC236}">
              <a16:creationId xmlns:a16="http://schemas.microsoft.com/office/drawing/2014/main" id="{166DC1AB-FC27-4039-AFAC-7FAAC9D29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4658" y="1800224"/>
          <a:ext cx="1315331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</xdr:row>
      <xdr:rowOff>19049</xdr:rowOff>
    </xdr:from>
    <xdr:to>
      <xdr:col>2</xdr:col>
      <xdr:colOff>257174</xdr:colOff>
      <xdr:row>4</xdr:row>
      <xdr:rowOff>28573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FF2D2A49-EF11-4F22-90A1-5A5B7A521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3824"/>
          <a:ext cx="1009649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7</xdr:row>
      <xdr:rowOff>66675</xdr:rowOff>
    </xdr:from>
    <xdr:to>
      <xdr:col>4</xdr:col>
      <xdr:colOff>377190</xdr:colOff>
      <xdr:row>8</xdr:row>
      <xdr:rowOff>28575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C61E760-2DC6-464E-BB38-643B14E21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1790700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1524000</xdr:colOff>
      <xdr:row>7</xdr:row>
      <xdr:rowOff>57150</xdr:rowOff>
    </xdr:from>
    <xdr:to>
      <xdr:col>7</xdr:col>
      <xdr:colOff>1786890</xdr:colOff>
      <xdr:row>8</xdr:row>
      <xdr:rowOff>3810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E80BE26A-9A53-4842-95CD-97DC5CAE9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9075" y="1781175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161924</xdr:colOff>
      <xdr:row>1</xdr:row>
      <xdr:rowOff>9525</xdr:rowOff>
    </xdr:from>
    <xdr:to>
      <xdr:col>10</xdr:col>
      <xdr:colOff>1139189</xdr:colOff>
      <xdr:row>4</xdr:row>
      <xdr:rowOff>72390</xdr:rowOff>
    </xdr:to>
    <xdr:pic>
      <xdr:nvPicPr>
        <xdr:cNvPr id="14" name="Image 13" descr="Home french - Fleurs Locales">
          <a:extLst>
            <a:ext uri="{FF2B5EF4-FFF2-40B4-BE49-F238E27FC236}">
              <a16:creationId xmlns:a16="http://schemas.microsoft.com/office/drawing/2014/main" id="{6087D773-E0D3-422E-8E84-CFD74AC2B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74" y="114300"/>
          <a:ext cx="30480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45720</xdr:rowOff>
    </xdr:from>
    <xdr:to>
      <xdr:col>13</xdr:col>
      <xdr:colOff>3106995</xdr:colOff>
      <xdr:row>1</xdr:row>
      <xdr:rowOff>0</xdr:rowOff>
    </xdr:to>
    <xdr:sp macro="" textlink="">
      <xdr:nvSpPr>
        <xdr:cNvPr id="1029" name="WordArt 1">
          <a:extLst>
            <a:ext uri="{FF2B5EF4-FFF2-40B4-BE49-F238E27FC236}">
              <a16:creationId xmlns:a16="http://schemas.microsoft.com/office/drawing/2014/main" id="{47DD799D-A4E8-4FB1-A01C-5F9D93240DAB}"/>
            </a:ext>
          </a:extLst>
        </xdr:cNvPr>
        <xdr:cNvSpPr>
          <a:spLocks noChangeArrowheads="1" noChangeShapeType="1"/>
        </xdr:cNvSpPr>
      </xdr:nvSpPr>
      <xdr:spPr bwMode="auto">
        <a:xfrm>
          <a:off x="5791200" y="358140"/>
          <a:ext cx="5189220" cy="259080"/>
        </a:xfrm>
        <a:custGeom>
          <a:avLst/>
          <a:gdLst>
            <a:gd name="G0" fmla="+- 10800 0 10800"/>
            <a:gd name="G1" fmla="*/ 10800 2 1"/>
            <a:gd name="G2" fmla="+- 21600 0 G1"/>
            <a:gd name="G3" fmla="+- 0 0 G2"/>
            <a:gd name="G4" fmla="+- 21600 0 G3"/>
            <a:gd name="G5" fmla="?: G0 G3 0"/>
            <a:gd name="G6" fmla="?: G0 21600 G1"/>
            <a:gd name="G7" fmla="?: G0 0 G2"/>
            <a:gd name="G8" fmla="?: G0 G4 21600"/>
            <a:gd name="G9" fmla="+/ G5 G6 2"/>
            <a:gd name="G10" fmla="+/ G8 G5 2"/>
            <a:gd name="G11" fmla="+/ G7 G8 2"/>
            <a:gd name="G12" fmla="+/ G6 G7 2"/>
            <a:gd name="G13" fmla="+- G6 0 G5"/>
            <a:gd name="T0" fmla="*/ 10800 w 21600"/>
            <a:gd name="T1" fmla="*/ 0 h 21600"/>
            <a:gd name="T2" fmla="*/ 10800 w 21600"/>
            <a:gd name="T3" fmla="*/ 10800 h 21600"/>
            <a:gd name="T4" fmla="*/ 10800 w 21600"/>
            <a:gd name="T5" fmla="*/ 21600 h 21600"/>
            <a:gd name="T6" fmla="*/ 10800 w 21600"/>
            <a:gd name="T7" fmla="*/ 10800 h 21600"/>
            <a:gd name="T8" fmla="*/ 17694720 60000 65536"/>
            <a:gd name="T9" fmla="*/ 11796480 60000 65536"/>
            <a:gd name="T10" fmla="*/ 589824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1600" h="21600">
              <a:moveTo>
                <a:pt x="0" y="0"/>
              </a:moveTo>
              <a:lnTo>
                <a:pt x="21600" y="0"/>
              </a:lnTo>
              <a:moveTo>
                <a:pt x="0" y="21600"/>
              </a:moveTo>
              <a:lnTo>
                <a:pt x="21600" y="21600"/>
              </a:lnTo>
            </a:path>
          </a:pathLst>
        </a:custGeom>
        <a:solidFill>
          <a:srgbClr val="333333"/>
        </a:solidFill>
        <a:ln w="9525">
          <a:noFill/>
          <a:round/>
          <a:headEnd/>
          <a:tailEnd/>
        </a:ln>
        <a:effectLst>
          <a:outerShdw dist="35921" dir="2700000" algn="ctr" rotWithShape="0">
            <a:srgbClr val="C0C0C0">
              <a:alpha val="79999"/>
            </a:srgbClr>
          </a:outerShdw>
        </a:effec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2000"/>
            </a:lnSpc>
            <a:defRPr sz="1000"/>
          </a:pPr>
          <a:endParaRPr lang="fr-FR" sz="1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2000"/>
            </a:lnSpc>
            <a:defRPr sz="1000"/>
          </a:pPr>
          <a:endParaRPr lang="fr-FR" sz="1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13</xdr:col>
      <xdr:colOff>2314575</xdr:colOff>
      <xdr:row>1</xdr:row>
      <xdr:rowOff>0</xdr:rowOff>
    </xdr:from>
    <xdr:to>
      <xdr:col>13</xdr:col>
      <xdr:colOff>2857500</xdr:colOff>
      <xdr:row>1</xdr:row>
      <xdr:rowOff>537210</xdr:rowOff>
    </xdr:to>
    <xdr:pic>
      <xdr:nvPicPr>
        <xdr:cNvPr id="19386" name="Picture 13">
          <a:extLst>
            <a:ext uri="{FF2B5EF4-FFF2-40B4-BE49-F238E27FC236}">
              <a16:creationId xmlns:a16="http://schemas.microsoft.com/office/drawing/2014/main" id="{90317175-148D-486E-B0D5-739E587F7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20850" y="200025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83820</xdr:colOff>
      <xdr:row>22</xdr:row>
      <xdr:rowOff>1905</xdr:rowOff>
    </xdr:from>
    <xdr:ext cx="27765" cy="440633"/>
    <xdr:sp macro="" textlink="">
      <xdr:nvSpPr>
        <xdr:cNvPr id="2109" name="Text Box 61">
          <a:extLst>
            <a:ext uri="{FF2B5EF4-FFF2-40B4-BE49-F238E27FC236}">
              <a16:creationId xmlns:a16="http://schemas.microsoft.com/office/drawing/2014/main" id="{EFDEC390-9D72-4972-8027-96056CE39C44}"/>
            </a:ext>
          </a:extLst>
        </xdr:cNvPr>
        <xdr:cNvSpPr txBox="1">
          <a:spLocks noChangeArrowheads="1"/>
        </xdr:cNvSpPr>
      </xdr:nvSpPr>
      <xdr:spPr bwMode="auto">
        <a:xfrm>
          <a:off x="202883" y="6169343"/>
          <a:ext cx="27765" cy="4406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endParaRPr lang="fr-FR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76200</xdr:colOff>
      <xdr:row>20</xdr:row>
      <xdr:rowOff>28575</xdr:rowOff>
    </xdr:from>
    <xdr:to>
      <xdr:col>4</xdr:col>
      <xdr:colOff>34290</xdr:colOff>
      <xdr:row>20</xdr:row>
      <xdr:rowOff>228600</xdr:rowOff>
    </xdr:to>
    <xdr:sp macro="" textlink="">
      <xdr:nvSpPr>
        <xdr:cNvPr id="19389" name="Text Box 65">
          <a:extLst>
            <a:ext uri="{FF2B5EF4-FFF2-40B4-BE49-F238E27FC236}">
              <a16:creationId xmlns:a16="http://schemas.microsoft.com/office/drawing/2014/main" id="{66192476-EFC3-4DBE-97D3-9CA5EADCB4DF}"/>
            </a:ext>
          </a:extLst>
        </xdr:cNvPr>
        <xdr:cNvSpPr txBox="1">
          <a:spLocks noChangeArrowheads="1"/>
        </xdr:cNvSpPr>
      </xdr:nvSpPr>
      <xdr:spPr bwMode="auto">
        <a:xfrm>
          <a:off x="3000375" y="5857875"/>
          <a:ext cx="190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304800</xdr:colOff>
      <xdr:row>10</xdr:row>
      <xdr:rowOff>200025</xdr:rowOff>
    </xdr:from>
    <xdr:to>
      <xdr:col>1</xdr:col>
      <xdr:colOff>2327910</xdr:colOff>
      <xdr:row>24</xdr:row>
      <xdr:rowOff>34290</xdr:rowOff>
    </xdr:to>
    <xdr:pic>
      <xdr:nvPicPr>
        <xdr:cNvPr id="19390" name="Picture 84" descr="RÃ©sultat de recherche d'images pour &quot;dessin jardinier .png&quot;">
          <a:extLst>
            <a:ext uri="{FF2B5EF4-FFF2-40B4-BE49-F238E27FC236}">
              <a16:creationId xmlns:a16="http://schemas.microsoft.com/office/drawing/2014/main" id="{A84E288D-C2D4-4057-89BF-B69F54547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638550"/>
          <a:ext cx="2028825" cy="314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1495425</xdr:colOff>
      <xdr:row>23</xdr:row>
      <xdr:rowOff>66675</xdr:rowOff>
    </xdr:from>
    <xdr:to>
      <xdr:col>4</xdr:col>
      <xdr:colOff>2015490</xdr:colOff>
      <xdr:row>25</xdr:row>
      <xdr:rowOff>114300</xdr:rowOff>
    </xdr:to>
    <xdr:pic>
      <xdr:nvPicPr>
        <xdr:cNvPr id="19391" name="Picture 18" descr="C:\Users\PilePoil\AppData\Local\Microsoft\Windows\INetCache\IE\WV6XXSLZ\attention_PNG3[1].png">
          <a:extLst>
            <a:ext uri="{FF2B5EF4-FFF2-40B4-BE49-F238E27FC236}">
              <a16:creationId xmlns:a16="http://schemas.microsoft.com/office/drawing/2014/main" id="{F75023B7-604F-418C-A1AE-61016C0F2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6600825"/>
          <a:ext cx="5048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2857500</xdr:colOff>
      <xdr:row>1</xdr:row>
      <xdr:rowOff>0</xdr:rowOff>
    </xdr:from>
    <xdr:to>
      <xdr:col>14</xdr:col>
      <xdr:colOff>270510</xdr:colOff>
      <xdr:row>1</xdr:row>
      <xdr:rowOff>537210</xdr:rowOff>
    </xdr:to>
    <xdr:pic>
      <xdr:nvPicPr>
        <xdr:cNvPr id="19392" name="irc_mi" descr="Résultat de recherche d'images pour &quot;gard tourisme&quot;">
          <a:extLst>
            <a:ext uri="{FF2B5EF4-FFF2-40B4-BE49-F238E27FC236}">
              <a16:creationId xmlns:a16="http://schemas.microsoft.com/office/drawing/2014/main" id="{DF8A3979-737C-4856-8B54-060C49283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3775" y="200025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1609725</xdr:colOff>
      <xdr:row>1</xdr:row>
      <xdr:rowOff>9525</xdr:rowOff>
    </xdr:from>
    <xdr:to>
      <xdr:col>13</xdr:col>
      <xdr:colOff>2133600</xdr:colOff>
      <xdr:row>1</xdr:row>
      <xdr:rowOff>533400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90CDFA7D-0863-4459-821C-F01FBCA97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0" y="209550"/>
          <a:ext cx="523875" cy="523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13</xdr:row>
      <xdr:rowOff>0</xdr:rowOff>
    </xdr:from>
    <xdr:to>
      <xdr:col>1</xdr:col>
      <xdr:colOff>2205990</xdr:colOff>
      <xdr:row>19</xdr:row>
      <xdr:rowOff>80010</xdr:rowOff>
    </xdr:to>
    <xdr:pic>
      <xdr:nvPicPr>
        <xdr:cNvPr id="12636" name="Picture 79" descr="Image associÃ©e">
          <a:extLst>
            <a:ext uri="{FF2B5EF4-FFF2-40B4-BE49-F238E27FC236}">
              <a16:creationId xmlns:a16="http://schemas.microsoft.com/office/drawing/2014/main" id="{1AAEE0DF-5BA0-441F-86BB-8EF820255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78"/>
        <a:stretch>
          <a:fillRect/>
        </a:stretch>
      </xdr:blipFill>
      <xdr:spPr bwMode="auto">
        <a:xfrm>
          <a:off x="485775" y="4495800"/>
          <a:ext cx="19145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895350</xdr:colOff>
      <xdr:row>22</xdr:row>
      <xdr:rowOff>47625</xdr:rowOff>
    </xdr:from>
    <xdr:to>
      <xdr:col>12</xdr:col>
      <xdr:colOff>300990</xdr:colOff>
      <xdr:row>24</xdr:row>
      <xdr:rowOff>110490</xdr:rowOff>
    </xdr:to>
    <xdr:pic>
      <xdr:nvPicPr>
        <xdr:cNvPr id="12637" name="Picture 18" descr="C:\Users\PilePoil\AppData\Local\Microsoft\Windows\INetCache\IE\WV6XXSLZ\attention_PNG3[1].png">
          <a:extLst>
            <a:ext uri="{FF2B5EF4-FFF2-40B4-BE49-F238E27FC236}">
              <a16:creationId xmlns:a16="http://schemas.microsoft.com/office/drawing/2014/main" id="{20ABB3DD-DEF9-4370-816D-99C0B59C5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575" y="6553200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742950</xdr:colOff>
      <xdr:row>4</xdr:row>
      <xdr:rowOff>9525</xdr:rowOff>
    </xdr:from>
    <xdr:to>
      <xdr:col>8</xdr:col>
      <xdr:colOff>758190</xdr:colOff>
      <xdr:row>5</xdr:row>
      <xdr:rowOff>651510</xdr:rowOff>
    </xdr:to>
    <xdr:pic>
      <xdr:nvPicPr>
        <xdr:cNvPr id="10453" name="Picture 79" descr="Image associÃ©e">
          <a:extLst>
            <a:ext uri="{FF2B5EF4-FFF2-40B4-BE49-F238E27FC236}">
              <a16:creationId xmlns:a16="http://schemas.microsoft.com/office/drawing/2014/main" id="{236C484D-C747-4F9B-B6DD-E7C41FB4E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25"/>
        <a:stretch>
          <a:fillRect/>
        </a:stretch>
      </xdr:blipFill>
      <xdr:spPr bwMode="auto">
        <a:xfrm>
          <a:off x="10401300" y="1619250"/>
          <a:ext cx="8477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495300</xdr:colOff>
      <xdr:row>4</xdr:row>
      <xdr:rowOff>9525</xdr:rowOff>
    </xdr:from>
    <xdr:to>
      <xdr:col>16</xdr:col>
      <xdr:colOff>377190</xdr:colOff>
      <xdr:row>9</xdr:row>
      <xdr:rowOff>72390</xdr:rowOff>
    </xdr:to>
    <xdr:pic>
      <xdr:nvPicPr>
        <xdr:cNvPr id="3433" name="Picture 85" descr="RÃ©sultat de recherche d'images pour &quot;jardinier .png&quot;">
          <a:extLst>
            <a:ext uri="{FF2B5EF4-FFF2-40B4-BE49-F238E27FC236}">
              <a16:creationId xmlns:a16="http://schemas.microsoft.com/office/drawing/2014/main" id="{D47C1D79-01CA-4EFA-92AD-A195CFF85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75" y="981075"/>
          <a:ext cx="2066925" cy="229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9</xdr:row>
      <xdr:rowOff>114300</xdr:rowOff>
    </xdr:from>
    <xdr:to>
      <xdr:col>2</xdr:col>
      <xdr:colOff>1520190</xdr:colOff>
      <xdr:row>14</xdr:row>
      <xdr:rowOff>114300</xdr:rowOff>
    </xdr:to>
    <xdr:pic>
      <xdr:nvPicPr>
        <xdr:cNvPr id="3434" name="Picture 79" descr="Image associÃ©e">
          <a:extLst>
            <a:ext uri="{FF2B5EF4-FFF2-40B4-BE49-F238E27FC236}">
              <a16:creationId xmlns:a16="http://schemas.microsoft.com/office/drawing/2014/main" id="{3B2FF78E-EA3C-4DA2-B7D4-E6F5C8AEB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82"/>
        <a:stretch>
          <a:fillRect/>
        </a:stretch>
      </xdr:blipFill>
      <xdr:spPr bwMode="auto">
        <a:xfrm>
          <a:off x="400050" y="3333750"/>
          <a:ext cx="14382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23228</xdr:colOff>
          <xdr:row>4</xdr:row>
          <xdr:rowOff>4454</xdr:rowOff>
        </xdr:from>
        <xdr:to>
          <xdr:col>10</xdr:col>
          <xdr:colOff>423278</xdr:colOff>
          <xdr:row>9</xdr:row>
          <xdr:rowOff>9700</xdr:rowOff>
        </xdr:to>
        <xdr:pic>
          <xdr:nvPicPr>
            <xdr:cNvPr id="3084" name="Picture 12" descr="Logo_departement_CMJN_cartouche">
              <a:extLst>
                <a:ext uri="{FF2B5EF4-FFF2-40B4-BE49-F238E27FC236}">
                  <a16:creationId xmlns:a16="http://schemas.microsoft.com/office/drawing/2014/main" id="{4C99B261-CFF9-40E1-8600-E4D6D12DCE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" spid="_x0000_s3535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3875194" y="976280"/>
              <a:ext cx="7891945" cy="224044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333375</xdr:colOff>
      <xdr:row>2</xdr:row>
      <xdr:rowOff>95250</xdr:rowOff>
    </xdr:from>
    <xdr:to>
      <xdr:col>2</xdr:col>
      <xdr:colOff>643890</xdr:colOff>
      <xdr:row>2</xdr:row>
      <xdr:rowOff>339090</xdr:rowOff>
    </xdr:to>
    <xdr:pic>
      <xdr:nvPicPr>
        <xdr:cNvPr id="21708" name="Picture 11" descr="printer-146481_960_720[1]">
          <a:extLst>
            <a:ext uri="{FF2B5EF4-FFF2-40B4-BE49-F238E27FC236}">
              <a16:creationId xmlns:a16="http://schemas.microsoft.com/office/drawing/2014/main" id="{FE284CE4-4A88-4E9B-96F7-3C97CDE0E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28700"/>
          <a:ext cx="2952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508000</xdr:colOff>
      <xdr:row>0</xdr:row>
      <xdr:rowOff>38100</xdr:rowOff>
    </xdr:from>
    <xdr:to>
      <xdr:col>3</xdr:col>
      <xdr:colOff>910589</xdr:colOff>
      <xdr:row>0</xdr:row>
      <xdr:rowOff>423544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7C658401-7BDF-4596-992B-6819D2BE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38100"/>
          <a:ext cx="387349" cy="387349"/>
        </a:xfrm>
        <a:prstGeom prst="rect">
          <a:avLst/>
        </a:prstGeom>
        <a:solidFill>
          <a:schemeClr val="tx1"/>
        </a:solidFill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1</xdr:row>
      <xdr:rowOff>76200</xdr:rowOff>
    </xdr:from>
    <xdr:to>
      <xdr:col>1</xdr:col>
      <xdr:colOff>2137410</xdr:colOff>
      <xdr:row>1</xdr:row>
      <xdr:rowOff>1939290</xdr:rowOff>
    </xdr:to>
    <xdr:pic>
      <xdr:nvPicPr>
        <xdr:cNvPr id="2" name="Picture 30" descr="RÃ©sultat de recherche d'images pour &quot;Abelia Grandiflora&quot;">
          <a:extLst>
            <a:ext uri="{FF2B5EF4-FFF2-40B4-BE49-F238E27FC236}">
              <a16:creationId xmlns:a16="http://schemas.microsoft.com/office/drawing/2014/main" id="{C984E70E-08A2-4171-BDD5-9B73C88C0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8244" y="600986"/>
          <a:ext cx="1699260" cy="1863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2800350</xdr:colOff>
      <xdr:row>1</xdr:row>
      <xdr:rowOff>85725</xdr:rowOff>
    </xdr:from>
    <xdr:to>
      <xdr:col>1</xdr:col>
      <xdr:colOff>5139690</xdr:colOff>
      <xdr:row>1</xdr:row>
      <xdr:rowOff>1945005</xdr:rowOff>
    </xdr:to>
    <xdr:pic>
      <xdr:nvPicPr>
        <xdr:cNvPr id="3" name="Picture 31" descr="RÃ©sultat de recherche d'images pour &quot;Abelia Grandiflora&quot;">
          <a:extLst>
            <a:ext uri="{FF2B5EF4-FFF2-40B4-BE49-F238E27FC236}">
              <a16:creationId xmlns:a16="http://schemas.microsoft.com/office/drawing/2014/main" id="{4B72235E-85AF-47BF-B489-638B0CF25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0444" y="610511"/>
          <a:ext cx="2339340" cy="1859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2</xdr:row>
      <xdr:rowOff>57150</xdr:rowOff>
    </xdr:from>
    <xdr:to>
      <xdr:col>1</xdr:col>
      <xdr:colOff>2213610</xdr:colOff>
      <xdr:row>2</xdr:row>
      <xdr:rowOff>1939290</xdr:rowOff>
    </xdr:to>
    <xdr:pic>
      <xdr:nvPicPr>
        <xdr:cNvPr id="4" name="Picture 5" descr="RÃ©sultat de recherche d'images pour &quot;Achillea crithmifolia&quot;">
          <a:extLst>
            <a:ext uri="{FF2B5EF4-FFF2-40B4-BE49-F238E27FC236}">
              <a16:creationId xmlns:a16="http://schemas.microsoft.com/office/drawing/2014/main" id="{1D061233-37DF-45C3-A651-80D70563B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2044" y="2537957"/>
          <a:ext cx="1851660" cy="188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2505075</xdr:colOff>
      <xdr:row>2</xdr:row>
      <xdr:rowOff>38100</xdr:rowOff>
    </xdr:from>
    <xdr:to>
      <xdr:col>1</xdr:col>
      <xdr:colOff>5368290</xdr:colOff>
      <xdr:row>2</xdr:row>
      <xdr:rowOff>1943100</xdr:rowOff>
    </xdr:to>
    <xdr:pic>
      <xdr:nvPicPr>
        <xdr:cNvPr id="5" name="Picture 6" descr="RÃ©sultat de recherche d'images pour &quot;Achillea crithmifolia&quot;">
          <a:extLst>
            <a:ext uri="{FF2B5EF4-FFF2-40B4-BE49-F238E27FC236}">
              <a16:creationId xmlns:a16="http://schemas.microsoft.com/office/drawing/2014/main" id="{D4391CB6-14F4-42F5-9CCC-3EF53BE28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5169" y="2518907"/>
          <a:ext cx="286321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308610</xdr:colOff>
      <xdr:row>6</xdr:row>
      <xdr:rowOff>308610</xdr:rowOff>
    </xdr:to>
    <xdr:sp macro="" textlink="">
      <xdr:nvSpPr>
        <xdr:cNvPr id="6" name="AutoShape 21" descr="RÃ©sultat de recherche d'images pour &quot;Aquilegia vulgaris&quot;">
          <a:extLst>
            <a:ext uri="{FF2B5EF4-FFF2-40B4-BE49-F238E27FC236}">
              <a16:creationId xmlns:a16="http://schemas.microsoft.com/office/drawing/2014/main" id="{5999F799-20CA-4B0C-95C2-81CA4F0AC81A}"/>
            </a:ext>
          </a:extLst>
        </xdr:cNvPr>
        <xdr:cNvSpPr>
          <a:spLocks noChangeAspect="1" noChangeArrowheads="1"/>
        </xdr:cNvSpPr>
      </xdr:nvSpPr>
      <xdr:spPr bwMode="auto">
        <a:xfrm>
          <a:off x="4230094" y="10304890"/>
          <a:ext cx="308610" cy="308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133350</xdr:colOff>
      <xdr:row>6</xdr:row>
      <xdr:rowOff>38100</xdr:rowOff>
    </xdr:from>
    <xdr:to>
      <xdr:col>1</xdr:col>
      <xdr:colOff>2663190</xdr:colOff>
      <xdr:row>6</xdr:row>
      <xdr:rowOff>1943100</xdr:rowOff>
    </xdr:to>
    <xdr:pic>
      <xdr:nvPicPr>
        <xdr:cNvPr id="7" name="Picture 5" descr="RÃ©sultat de recherche d'images pour &quot;Aster novae&quot;">
          <a:extLst>
            <a:ext uri="{FF2B5EF4-FFF2-40B4-BE49-F238E27FC236}">
              <a16:creationId xmlns:a16="http://schemas.microsoft.com/office/drawing/2014/main" id="{4FE39C24-FA09-40A2-BCD6-D297F27D5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3444" y="10342990"/>
          <a:ext cx="252984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2990850</xdr:colOff>
      <xdr:row>6</xdr:row>
      <xdr:rowOff>85725</xdr:rowOff>
    </xdr:from>
    <xdr:to>
      <xdr:col>1</xdr:col>
      <xdr:colOff>5368290</xdr:colOff>
      <xdr:row>6</xdr:row>
      <xdr:rowOff>1906905</xdr:rowOff>
    </xdr:to>
    <xdr:pic>
      <xdr:nvPicPr>
        <xdr:cNvPr id="8" name="Picture 7" descr="RÃ©sultat de recherche d'images pour &quot;Aster novae&quot;">
          <a:extLst>
            <a:ext uri="{FF2B5EF4-FFF2-40B4-BE49-F238E27FC236}">
              <a16:creationId xmlns:a16="http://schemas.microsoft.com/office/drawing/2014/main" id="{321316A9-52C5-4193-A116-23EDB616B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0944" y="10390615"/>
          <a:ext cx="2377440" cy="1821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7</xdr:row>
      <xdr:rowOff>47625</xdr:rowOff>
    </xdr:from>
    <xdr:to>
      <xdr:col>1</xdr:col>
      <xdr:colOff>2472690</xdr:colOff>
      <xdr:row>7</xdr:row>
      <xdr:rowOff>1941195</xdr:rowOff>
    </xdr:to>
    <xdr:pic>
      <xdr:nvPicPr>
        <xdr:cNvPr id="9" name="Picture 12" descr="RÃ©sultat de recherche d'images pour &quot;Callistemon citrinus&quot;">
          <a:extLst>
            <a:ext uri="{FF2B5EF4-FFF2-40B4-BE49-F238E27FC236}">
              <a16:creationId xmlns:a16="http://schemas.microsoft.com/office/drawing/2014/main" id="{644140B6-8B84-45A5-BC2C-83F0384D5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7244" y="12308536"/>
          <a:ext cx="2415540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2771775</xdr:colOff>
      <xdr:row>7</xdr:row>
      <xdr:rowOff>66675</xdr:rowOff>
    </xdr:from>
    <xdr:to>
      <xdr:col>1</xdr:col>
      <xdr:colOff>5292090</xdr:colOff>
      <xdr:row>7</xdr:row>
      <xdr:rowOff>1939290</xdr:rowOff>
    </xdr:to>
    <xdr:pic>
      <xdr:nvPicPr>
        <xdr:cNvPr id="10" name="Picture 13" descr="RÃ©sultat de recherche d'images pour &quot;Callistemon citrinus&quot;">
          <a:extLst>
            <a:ext uri="{FF2B5EF4-FFF2-40B4-BE49-F238E27FC236}">
              <a16:creationId xmlns:a16="http://schemas.microsoft.com/office/drawing/2014/main" id="{4C0ED86F-8223-43C6-ABC8-9C7E5445E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1869" y="12327586"/>
          <a:ext cx="2520315" cy="1872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9</xdr:row>
      <xdr:rowOff>76200</xdr:rowOff>
    </xdr:from>
    <xdr:to>
      <xdr:col>1</xdr:col>
      <xdr:colOff>1790700</xdr:colOff>
      <xdr:row>9</xdr:row>
      <xdr:rowOff>1908810</xdr:rowOff>
    </xdr:to>
    <xdr:pic>
      <xdr:nvPicPr>
        <xdr:cNvPr id="11" name="Picture 16" descr="RÃ©sultat de recherche d'images pour &quot;Carex comans bronco (graminÃ©e)&quot;">
          <a:extLst>
            <a:ext uri="{FF2B5EF4-FFF2-40B4-BE49-F238E27FC236}">
              <a16:creationId xmlns:a16="http://schemas.microsoft.com/office/drawing/2014/main" id="{361575CD-19D5-47C0-A620-8AD31FFD6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6819" y="16249153"/>
          <a:ext cx="1323975" cy="1832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2333625</xdr:colOff>
      <xdr:row>9</xdr:row>
      <xdr:rowOff>57150</xdr:rowOff>
    </xdr:from>
    <xdr:to>
      <xdr:col>1</xdr:col>
      <xdr:colOff>5261610</xdr:colOff>
      <xdr:row>9</xdr:row>
      <xdr:rowOff>1908810</xdr:rowOff>
    </xdr:to>
    <xdr:pic>
      <xdr:nvPicPr>
        <xdr:cNvPr id="12" name="Picture 17" descr="RÃ©sultat de recherche d'images pour &quot;Carex comans bronco (graminÃ©e)&quot;">
          <a:extLst>
            <a:ext uri="{FF2B5EF4-FFF2-40B4-BE49-F238E27FC236}">
              <a16:creationId xmlns:a16="http://schemas.microsoft.com/office/drawing/2014/main" id="{55FCD464-6397-4206-AB3B-A686212DF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3719" y="16230103"/>
          <a:ext cx="2927985" cy="1851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10</xdr:row>
      <xdr:rowOff>76200</xdr:rowOff>
    </xdr:from>
    <xdr:to>
      <xdr:col>1</xdr:col>
      <xdr:colOff>1824990</xdr:colOff>
      <xdr:row>10</xdr:row>
      <xdr:rowOff>1943100</xdr:rowOff>
    </xdr:to>
    <xdr:pic>
      <xdr:nvPicPr>
        <xdr:cNvPr id="13" name="Picture 18" descr="RÃ©sultat de recherche d'images pour &quot;Carex pendula 'Fresh Look' (graminÃ©e)&quot;">
          <a:extLst>
            <a:ext uri="{FF2B5EF4-FFF2-40B4-BE49-F238E27FC236}">
              <a16:creationId xmlns:a16="http://schemas.microsoft.com/office/drawing/2014/main" id="{4416A03D-E284-45AD-B2B2-ACE9B22D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9669" y="18205174"/>
          <a:ext cx="1415415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2657475</xdr:colOff>
      <xdr:row>10</xdr:row>
      <xdr:rowOff>66675</xdr:rowOff>
    </xdr:from>
    <xdr:to>
      <xdr:col>1</xdr:col>
      <xdr:colOff>5177790</xdr:colOff>
      <xdr:row>10</xdr:row>
      <xdr:rowOff>1939290</xdr:rowOff>
    </xdr:to>
    <xdr:pic>
      <xdr:nvPicPr>
        <xdr:cNvPr id="14" name="Picture 19" descr="RÃ©sultat de recherche d'images pour &quot;Carex pendula 'Fresh Look' (graminÃ©e)&quot;">
          <a:extLst>
            <a:ext uri="{FF2B5EF4-FFF2-40B4-BE49-F238E27FC236}">
              <a16:creationId xmlns:a16="http://schemas.microsoft.com/office/drawing/2014/main" id="{6A4981D5-D586-4A37-AB38-6B94B41D3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7569" y="18195649"/>
          <a:ext cx="2520315" cy="1872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12</xdr:row>
      <xdr:rowOff>76200</xdr:rowOff>
    </xdr:from>
    <xdr:to>
      <xdr:col>1</xdr:col>
      <xdr:colOff>2286000</xdr:colOff>
      <xdr:row>12</xdr:row>
      <xdr:rowOff>1939290</xdr:rowOff>
    </xdr:to>
    <xdr:pic>
      <xdr:nvPicPr>
        <xdr:cNvPr id="15" name="Picture 20" descr="RÃ©sultat de recherche d'images pour &quot;Caryopteris Incana&quot;">
          <a:extLst>
            <a:ext uri="{FF2B5EF4-FFF2-40B4-BE49-F238E27FC236}">
              <a16:creationId xmlns:a16="http://schemas.microsoft.com/office/drawing/2014/main" id="{B9DAB49A-D956-404E-9C03-82E837CA7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8719" y="22117216"/>
          <a:ext cx="1857375" cy="1863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2619375</xdr:colOff>
      <xdr:row>12</xdr:row>
      <xdr:rowOff>76200</xdr:rowOff>
    </xdr:from>
    <xdr:to>
      <xdr:col>1</xdr:col>
      <xdr:colOff>5139690</xdr:colOff>
      <xdr:row>12</xdr:row>
      <xdr:rowOff>1901190</xdr:rowOff>
    </xdr:to>
    <xdr:pic>
      <xdr:nvPicPr>
        <xdr:cNvPr id="16" name="Picture 21" descr="RÃ©sultat de recherche d'images pour &quot;Caryopteris Incana&quot;">
          <a:extLst>
            <a:ext uri="{FF2B5EF4-FFF2-40B4-BE49-F238E27FC236}">
              <a16:creationId xmlns:a16="http://schemas.microsoft.com/office/drawing/2014/main" id="{060D12F1-173A-4CF5-9C1D-6C3E0D1C0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9469" y="22117216"/>
          <a:ext cx="2520315" cy="1824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13</xdr:row>
      <xdr:rowOff>76200</xdr:rowOff>
    </xdr:from>
    <xdr:to>
      <xdr:col>1</xdr:col>
      <xdr:colOff>2815590</xdr:colOff>
      <xdr:row>13</xdr:row>
      <xdr:rowOff>1908810</xdr:rowOff>
    </xdr:to>
    <xdr:pic>
      <xdr:nvPicPr>
        <xdr:cNvPr id="17" name="Picture 22" descr="RÃ©sultat de recherche d'images pour &quot;Centranthus ruber albiflorus&quot;">
          <a:extLst>
            <a:ext uri="{FF2B5EF4-FFF2-40B4-BE49-F238E27FC236}">
              <a16:creationId xmlns:a16="http://schemas.microsoft.com/office/drawing/2014/main" id="{0C831432-DCE3-4971-88C0-02C821258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4419" y="24073237"/>
          <a:ext cx="2501265" cy="1832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308610</xdr:colOff>
      <xdr:row>13</xdr:row>
      <xdr:rowOff>308610</xdr:rowOff>
    </xdr:to>
    <xdr:sp macro="" textlink="">
      <xdr:nvSpPr>
        <xdr:cNvPr id="18" name="AutoShape 23" descr="RÃ©sultat de recherche d'images pour &quot;Centranthus ruber albiflorus&quot;">
          <a:extLst>
            <a:ext uri="{FF2B5EF4-FFF2-40B4-BE49-F238E27FC236}">
              <a16:creationId xmlns:a16="http://schemas.microsoft.com/office/drawing/2014/main" id="{144AF221-24C9-4EC9-B7D2-759E4BF4339E}"/>
            </a:ext>
          </a:extLst>
        </xdr:cNvPr>
        <xdr:cNvSpPr>
          <a:spLocks noChangeAspect="1" noChangeArrowheads="1"/>
        </xdr:cNvSpPr>
      </xdr:nvSpPr>
      <xdr:spPr bwMode="auto">
        <a:xfrm>
          <a:off x="4230094" y="23997037"/>
          <a:ext cx="308610" cy="308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3362325</xdr:colOff>
      <xdr:row>13</xdr:row>
      <xdr:rowOff>47625</xdr:rowOff>
    </xdr:from>
    <xdr:to>
      <xdr:col>1</xdr:col>
      <xdr:colOff>5292090</xdr:colOff>
      <xdr:row>13</xdr:row>
      <xdr:rowOff>1906905</xdr:rowOff>
    </xdr:to>
    <xdr:pic>
      <xdr:nvPicPr>
        <xdr:cNvPr id="19" name="Picture 24" descr="RÃ©sultat de recherche d'images pour &quot;Centranthus ruber albiflorus&quot;">
          <a:extLst>
            <a:ext uri="{FF2B5EF4-FFF2-40B4-BE49-F238E27FC236}">
              <a16:creationId xmlns:a16="http://schemas.microsoft.com/office/drawing/2014/main" id="{32ABDC22-A279-4E12-9CB8-848F8BF9E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2419" y="24044662"/>
          <a:ext cx="1929765" cy="1859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14</xdr:row>
      <xdr:rowOff>85725</xdr:rowOff>
    </xdr:from>
    <xdr:to>
      <xdr:col>1</xdr:col>
      <xdr:colOff>2663190</xdr:colOff>
      <xdr:row>14</xdr:row>
      <xdr:rowOff>1941195</xdr:rowOff>
    </xdr:to>
    <xdr:pic>
      <xdr:nvPicPr>
        <xdr:cNvPr id="20" name="Picture 25" descr="RÃ©sultat de recherche d'images pour &quot;Centranthus ruber coccineus&quot;">
          <a:extLst>
            <a:ext uri="{FF2B5EF4-FFF2-40B4-BE49-F238E27FC236}">
              <a16:creationId xmlns:a16="http://schemas.microsoft.com/office/drawing/2014/main" id="{4D5503BE-3FC8-43AF-85BA-E049EB762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644" y="26038782"/>
          <a:ext cx="2453640" cy="1855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3257550</xdr:colOff>
      <xdr:row>14</xdr:row>
      <xdr:rowOff>85725</xdr:rowOff>
    </xdr:from>
    <xdr:to>
      <xdr:col>1</xdr:col>
      <xdr:colOff>5147310</xdr:colOff>
      <xdr:row>14</xdr:row>
      <xdr:rowOff>1906905</xdr:rowOff>
    </xdr:to>
    <xdr:pic>
      <xdr:nvPicPr>
        <xdr:cNvPr id="21" name="Picture 26" descr="RÃ©sultat de recherche d'images pour &quot;Centranthus ruber coccineus&quot;">
          <a:extLst>
            <a:ext uri="{FF2B5EF4-FFF2-40B4-BE49-F238E27FC236}">
              <a16:creationId xmlns:a16="http://schemas.microsoft.com/office/drawing/2014/main" id="{77B9874C-32AC-4E4A-8CA8-3533CC461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7644" y="26038782"/>
          <a:ext cx="1889760" cy="1821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15</xdr:row>
      <xdr:rowOff>66675</xdr:rowOff>
    </xdr:from>
    <xdr:to>
      <xdr:col>1</xdr:col>
      <xdr:colOff>2891790</xdr:colOff>
      <xdr:row>15</xdr:row>
      <xdr:rowOff>1903095</xdr:rowOff>
    </xdr:to>
    <xdr:pic>
      <xdr:nvPicPr>
        <xdr:cNvPr id="22" name="Picture 27" descr="RÃ©sultat de recherche d'images pour &quot;Cerastium tomentosum&quot;">
          <a:extLst>
            <a:ext uri="{FF2B5EF4-FFF2-40B4-BE49-F238E27FC236}">
              <a16:creationId xmlns:a16="http://schemas.microsoft.com/office/drawing/2014/main" id="{ABEADA3F-DAB8-4F26-AE8B-622E3ABE2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4869" y="27975753"/>
          <a:ext cx="2787015" cy="1836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3009900</xdr:colOff>
      <xdr:row>15</xdr:row>
      <xdr:rowOff>66675</xdr:rowOff>
    </xdr:from>
    <xdr:to>
      <xdr:col>1</xdr:col>
      <xdr:colOff>5482590</xdr:colOff>
      <xdr:row>15</xdr:row>
      <xdr:rowOff>1901190</xdr:rowOff>
    </xdr:to>
    <xdr:pic>
      <xdr:nvPicPr>
        <xdr:cNvPr id="23" name="Picture 28" descr="RÃ©sultat de recherche d'images pour &quot;Cerastium tomentosum&quot;">
          <a:extLst>
            <a:ext uri="{FF2B5EF4-FFF2-40B4-BE49-F238E27FC236}">
              <a16:creationId xmlns:a16="http://schemas.microsoft.com/office/drawing/2014/main" id="{2B27D926-5008-4AF1-AFBA-7C4F4B240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994" y="27975753"/>
          <a:ext cx="2472690" cy="1834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16</xdr:row>
      <xdr:rowOff>38100</xdr:rowOff>
    </xdr:from>
    <xdr:to>
      <xdr:col>1</xdr:col>
      <xdr:colOff>2899410</xdr:colOff>
      <xdr:row>16</xdr:row>
      <xdr:rowOff>1905000</xdr:rowOff>
    </xdr:to>
    <xdr:pic>
      <xdr:nvPicPr>
        <xdr:cNvPr id="24" name="Picture 31" descr="RÃ©sultat de recherche d'images pour &quot;Cercis chinensis&quot;">
          <a:extLst>
            <a:ext uri="{FF2B5EF4-FFF2-40B4-BE49-F238E27FC236}">
              <a16:creationId xmlns:a16="http://schemas.microsoft.com/office/drawing/2014/main" id="{98A4B873-A697-403C-A3D2-90F163D0A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644" y="29903199"/>
          <a:ext cx="268986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3400425</xdr:colOff>
      <xdr:row>16</xdr:row>
      <xdr:rowOff>85725</xdr:rowOff>
    </xdr:from>
    <xdr:to>
      <xdr:col>1</xdr:col>
      <xdr:colOff>5257800</xdr:colOff>
      <xdr:row>16</xdr:row>
      <xdr:rowOff>1903095</xdr:rowOff>
    </xdr:to>
    <xdr:pic>
      <xdr:nvPicPr>
        <xdr:cNvPr id="25" name="Picture 32" descr="RÃ©sultat de recherche d'images pour &quot;Cercis chinensis&quot;">
          <a:extLst>
            <a:ext uri="{FF2B5EF4-FFF2-40B4-BE49-F238E27FC236}">
              <a16:creationId xmlns:a16="http://schemas.microsoft.com/office/drawing/2014/main" id="{160D2321-7A17-4977-829D-4068DD74E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519" y="29950824"/>
          <a:ext cx="1857375" cy="1817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18</xdr:row>
      <xdr:rowOff>66675</xdr:rowOff>
    </xdr:from>
    <xdr:to>
      <xdr:col>1</xdr:col>
      <xdr:colOff>2137410</xdr:colOff>
      <xdr:row>18</xdr:row>
      <xdr:rowOff>1939290</xdr:rowOff>
    </xdr:to>
    <xdr:pic>
      <xdr:nvPicPr>
        <xdr:cNvPr id="26" name="Picture 33" descr="RÃ©sultat de recherche d'images pour &quot;Cistus x pulverulentus (rose)&quot;">
          <a:extLst>
            <a:ext uri="{FF2B5EF4-FFF2-40B4-BE49-F238E27FC236}">
              <a16:creationId xmlns:a16="http://schemas.microsoft.com/office/drawing/2014/main" id="{92C6C758-9193-488B-83DF-EBC9B818C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8694" y="33843816"/>
          <a:ext cx="1908810" cy="1872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2619375</xdr:colOff>
      <xdr:row>18</xdr:row>
      <xdr:rowOff>66675</xdr:rowOff>
    </xdr:from>
    <xdr:to>
      <xdr:col>1</xdr:col>
      <xdr:colOff>5375910</xdr:colOff>
      <xdr:row>18</xdr:row>
      <xdr:rowOff>1903095</xdr:rowOff>
    </xdr:to>
    <xdr:pic>
      <xdr:nvPicPr>
        <xdr:cNvPr id="27" name="Picture 34" descr="RÃ©sultat de recherche d'images pour &quot;Cistus x pulverulentus (rose)&quot;">
          <a:extLst>
            <a:ext uri="{FF2B5EF4-FFF2-40B4-BE49-F238E27FC236}">
              <a16:creationId xmlns:a16="http://schemas.microsoft.com/office/drawing/2014/main" id="{41AD4E96-4F96-4FC0-BE68-206AC734F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9469" y="33843816"/>
          <a:ext cx="2756535" cy="1836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308610</xdr:colOff>
      <xdr:row>19</xdr:row>
      <xdr:rowOff>308610</xdr:rowOff>
    </xdr:to>
    <xdr:sp macro="" textlink="">
      <xdr:nvSpPr>
        <xdr:cNvPr id="28" name="AutoShape 36" descr="RÃ©sultat de recherche d'images pour &quot;Convolvulus mauritanicus&quot;">
          <a:extLst>
            <a:ext uri="{FF2B5EF4-FFF2-40B4-BE49-F238E27FC236}">
              <a16:creationId xmlns:a16="http://schemas.microsoft.com/office/drawing/2014/main" id="{7C34F834-53FA-49AC-8D13-1F7E8A19AA05}"/>
            </a:ext>
          </a:extLst>
        </xdr:cNvPr>
        <xdr:cNvSpPr>
          <a:spLocks noChangeAspect="1" noChangeArrowheads="1"/>
        </xdr:cNvSpPr>
      </xdr:nvSpPr>
      <xdr:spPr bwMode="auto">
        <a:xfrm>
          <a:off x="4230094" y="35733162"/>
          <a:ext cx="308610" cy="308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371475</xdr:colOff>
      <xdr:row>20</xdr:row>
      <xdr:rowOff>76200</xdr:rowOff>
    </xdr:from>
    <xdr:to>
      <xdr:col>1</xdr:col>
      <xdr:colOff>2133600</xdr:colOff>
      <xdr:row>20</xdr:row>
      <xdr:rowOff>1943100</xdr:rowOff>
    </xdr:to>
    <xdr:pic>
      <xdr:nvPicPr>
        <xdr:cNvPr id="29" name="Picture 3" descr="RÃ©sultat de recherche d'images pour &quot;Cotoneaster lacteus&quot;">
          <a:extLst>
            <a:ext uri="{FF2B5EF4-FFF2-40B4-BE49-F238E27FC236}">
              <a16:creationId xmlns:a16="http://schemas.microsoft.com/office/drawing/2014/main" id="{68D653B9-C621-4402-BE01-6DDD444AF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1569" y="37765383"/>
          <a:ext cx="1762125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2638425</xdr:colOff>
      <xdr:row>20</xdr:row>
      <xdr:rowOff>85725</xdr:rowOff>
    </xdr:from>
    <xdr:to>
      <xdr:col>1</xdr:col>
      <xdr:colOff>5406390</xdr:colOff>
      <xdr:row>20</xdr:row>
      <xdr:rowOff>1941195</xdr:rowOff>
    </xdr:to>
    <xdr:pic>
      <xdr:nvPicPr>
        <xdr:cNvPr id="30" name="Picture 4" descr="RÃ©sultat de recherche d'images pour &quot;Cotoneaster lacteus&quot;">
          <a:extLst>
            <a:ext uri="{FF2B5EF4-FFF2-40B4-BE49-F238E27FC236}">
              <a16:creationId xmlns:a16="http://schemas.microsoft.com/office/drawing/2014/main" id="{7A0D7F02-3C38-456A-8604-62BE59CA7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8519" y="37774908"/>
          <a:ext cx="2767965" cy="1855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21</xdr:row>
      <xdr:rowOff>57150</xdr:rowOff>
    </xdr:from>
    <xdr:to>
      <xdr:col>1</xdr:col>
      <xdr:colOff>2929890</xdr:colOff>
      <xdr:row>21</xdr:row>
      <xdr:rowOff>1939290</xdr:rowOff>
    </xdr:to>
    <xdr:pic>
      <xdr:nvPicPr>
        <xdr:cNvPr id="31" name="Picture 5" descr="RÃ©sultat de recherche d'images pour &quot;Cotoneaster skogholm&quot;">
          <a:extLst>
            <a:ext uri="{FF2B5EF4-FFF2-40B4-BE49-F238E27FC236}">
              <a16:creationId xmlns:a16="http://schemas.microsoft.com/office/drawing/2014/main" id="{E7B4A1CD-7428-4821-8C87-3D7F4CF13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2044" y="39702353"/>
          <a:ext cx="2567940" cy="188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3067050</xdr:colOff>
      <xdr:row>21</xdr:row>
      <xdr:rowOff>76200</xdr:rowOff>
    </xdr:from>
    <xdr:to>
      <xdr:col>1</xdr:col>
      <xdr:colOff>5414010</xdr:colOff>
      <xdr:row>21</xdr:row>
      <xdr:rowOff>1939290</xdr:rowOff>
    </xdr:to>
    <xdr:pic>
      <xdr:nvPicPr>
        <xdr:cNvPr id="32" name="Picture 7" descr="RÃ©sultat de recherche d'images pour &quot;Cotoneaster skogholm&quot;">
          <a:extLst>
            <a:ext uri="{FF2B5EF4-FFF2-40B4-BE49-F238E27FC236}">
              <a16:creationId xmlns:a16="http://schemas.microsoft.com/office/drawing/2014/main" id="{DE290909-B9A7-42DD-B09D-E6F1959FD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7144" y="39721403"/>
          <a:ext cx="2346960" cy="1863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23</xdr:row>
      <xdr:rowOff>85725</xdr:rowOff>
    </xdr:from>
    <xdr:to>
      <xdr:col>1</xdr:col>
      <xdr:colOff>2705100</xdr:colOff>
      <xdr:row>23</xdr:row>
      <xdr:rowOff>1946910</xdr:rowOff>
    </xdr:to>
    <xdr:pic>
      <xdr:nvPicPr>
        <xdr:cNvPr id="33" name="Picture 8" descr="RÃ©sultat de recherche d'images pour &quot;Dianthus Allwoodii 'Alpinus' (rose)&quot;">
          <a:extLst>
            <a:ext uri="{FF2B5EF4-FFF2-40B4-BE49-F238E27FC236}">
              <a16:creationId xmlns:a16="http://schemas.microsoft.com/office/drawing/2014/main" id="{A7E61BA0-E42B-4536-91DE-92F2B0949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9669" y="43642970"/>
          <a:ext cx="2295525" cy="1861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3162300</xdr:colOff>
      <xdr:row>23</xdr:row>
      <xdr:rowOff>66675</xdr:rowOff>
    </xdr:from>
    <xdr:to>
      <xdr:col>1</xdr:col>
      <xdr:colOff>5452110</xdr:colOff>
      <xdr:row>23</xdr:row>
      <xdr:rowOff>1939290</xdr:rowOff>
    </xdr:to>
    <xdr:pic>
      <xdr:nvPicPr>
        <xdr:cNvPr id="34" name="Picture 10" descr="RÃ©sultat de recherche d'images pour &quot;Dianthus Allwoodii 'Alpinus' (rose)&quot;">
          <a:extLst>
            <a:ext uri="{FF2B5EF4-FFF2-40B4-BE49-F238E27FC236}">
              <a16:creationId xmlns:a16="http://schemas.microsoft.com/office/drawing/2014/main" id="{2D4F8E46-9361-4B72-928F-A2A1060E6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2394" y="43623920"/>
          <a:ext cx="2289810" cy="1872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26</xdr:row>
      <xdr:rowOff>66675</xdr:rowOff>
    </xdr:from>
    <xdr:to>
      <xdr:col>1</xdr:col>
      <xdr:colOff>2967990</xdr:colOff>
      <xdr:row>26</xdr:row>
      <xdr:rowOff>1906905</xdr:rowOff>
    </xdr:to>
    <xdr:pic>
      <xdr:nvPicPr>
        <xdr:cNvPr id="35" name="Picture 19" descr="RÃ©sultat de recherche d'images pour &quot;erigeron karvinskianus&quot;">
          <a:extLst>
            <a:ext uri="{FF2B5EF4-FFF2-40B4-BE49-F238E27FC236}">
              <a16:creationId xmlns:a16="http://schemas.microsoft.com/office/drawing/2014/main" id="{2AB8D688-2B8B-46C5-A352-CA84B94C0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3444" y="49491983"/>
          <a:ext cx="2834640" cy="1840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3124200</xdr:colOff>
      <xdr:row>26</xdr:row>
      <xdr:rowOff>57150</xdr:rowOff>
    </xdr:from>
    <xdr:to>
      <xdr:col>1</xdr:col>
      <xdr:colOff>5482590</xdr:colOff>
      <xdr:row>26</xdr:row>
      <xdr:rowOff>1939290</xdr:rowOff>
    </xdr:to>
    <xdr:pic>
      <xdr:nvPicPr>
        <xdr:cNvPr id="36" name="Picture 20" descr="RÃ©sultat de recherche d'images pour &quot;erigeron karvinskianus&quot;">
          <a:extLst>
            <a:ext uri="{FF2B5EF4-FFF2-40B4-BE49-F238E27FC236}">
              <a16:creationId xmlns:a16="http://schemas.microsoft.com/office/drawing/2014/main" id="{1E65DCDC-4AD7-42E6-9E7B-577B66846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4294" y="49482458"/>
          <a:ext cx="2358390" cy="188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27</xdr:row>
      <xdr:rowOff>47625</xdr:rowOff>
    </xdr:from>
    <xdr:to>
      <xdr:col>1</xdr:col>
      <xdr:colOff>3089910</xdr:colOff>
      <xdr:row>27</xdr:row>
      <xdr:rowOff>1941195</xdr:rowOff>
    </xdr:to>
    <xdr:pic>
      <xdr:nvPicPr>
        <xdr:cNvPr id="37" name="Picture 24" descr="RÃ©sultat de recherche d'images pour &quot;Euphorbia myrsinites&quot;">
          <a:extLst>
            <a:ext uri="{FF2B5EF4-FFF2-40B4-BE49-F238E27FC236}">
              <a16:creationId xmlns:a16="http://schemas.microsoft.com/office/drawing/2014/main" id="{E995A821-9ABF-4FFE-9648-524EE1AFA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644" y="51428954"/>
          <a:ext cx="2880360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3381375</xdr:colOff>
      <xdr:row>27</xdr:row>
      <xdr:rowOff>85725</xdr:rowOff>
    </xdr:from>
    <xdr:to>
      <xdr:col>1</xdr:col>
      <xdr:colOff>5257800</xdr:colOff>
      <xdr:row>27</xdr:row>
      <xdr:rowOff>1906905</xdr:rowOff>
    </xdr:to>
    <xdr:pic>
      <xdr:nvPicPr>
        <xdr:cNvPr id="38" name="Picture 25" descr="RÃ©sultat de recherche d'images pour &quot;Euphorbia myrsinites&quot;">
          <a:extLst>
            <a:ext uri="{FF2B5EF4-FFF2-40B4-BE49-F238E27FC236}">
              <a16:creationId xmlns:a16="http://schemas.microsoft.com/office/drawing/2014/main" id="{B35971D6-3D88-480D-AB62-CD884269A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1469" y="51467054"/>
          <a:ext cx="1876425" cy="1821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28</xdr:row>
      <xdr:rowOff>47625</xdr:rowOff>
    </xdr:from>
    <xdr:to>
      <xdr:col>1</xdr:col>
      <xdr:colOff>2777490</xdr:colOff>
      <xdr:row>28</xdr:row>
      <xdr:rowOff>1906905</xdr:rowOff>
    </xdr:to>
    <xdr:pic>
      <xdr:nvPicPr>
        <xdr:cNvPr id="39" name="Picture 26" descr="RÃ©sultat de recherche d'images pour &quot;Festuca amethystina (graminÃ©e)&quot;">
          <a:extLst>
            <a:ext uri="{FF2B5EF4-FFF2-40B4-BE49-F238E27FC236}">
              <a16:creationId xmlns:a16="http://schemas.microsoft.com/office/drawing/2014/main" id="{293B7BAD-DB6F-4A30-9170-C25851942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8219" y="53384975"/>
          <a:ext cx="2539365" cy="1859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2924175</xdr:colOff>
      <xdr:row>28</xdr:row>
      <xdr:rowOff>66675</xdr:rowOff>
    </xdr:from>
    <xdr:to>
      <xdr:col>1</xdr:col>
      <xdr:colOff>5444490</xdr:colOff>
      <xdr:row>28</xdr:row>
      <xdr:rowOff>1906905</xdr:rowOff>
    </xdr:to>
    <xdr:pic>
      <xdr:nvPicPr>
        <xdr:cNvPr id="40" name="Picture 27" descr="RÃ©sultat de recherche d'images pour &quot;Festuca amethystina (graminÃ©e)&quot;">
          <a:extLst>
            <a:ext uri="{FF2B5EF4-FFF2-40B4-BE49-F238E27FC236}">
              <a16:creationId xmlns:a16="http://schemas.microsoft.com/office/drawing/2014/main" id="{BE6ED43A-CD69-4DDA-B5D8-0FD75C180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4269" y="53404025"/>
          <a:ext cx="2520315" cy="1840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29</xdr:row>
      <xdr:rowOff>38100</xdr:rowOff>
    </xdr:from>
    <xdr:to>
      <xdr:col>1</xdr:col>
      <xdr:colOff>3348990</xdr:colOff>
      <xdr:row>29</xdr:row>
      <xdr:rowOff>1943100</xdr:rowOff>
    </xdr:to>
    <xdr:pic>
      <xdr:nvPicPr>
        <xdr:cNvPr id="41" name="Picture 28" descr="RÃ©sultat de recherche d'images pour &quot;Festuca glauca (graminÃ©e)&quot;">
          <a:extLst>
            <a:ext uri="{FF2B5EF4-FFF2-40B4-BE49-F238E27FC236}">
              <a16:creationId xmlns:a16="http://schemas.microsoft.com/office/drawing/2014/main" id="{39ED3944-ABCE-42F3-ACEA-8E01C806E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0119" y="55331470"/>
          <a:ext cx="314896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3476625</xdr:colOff>
      <xdr:row>29</xdr:row>
      <xdr:rowOff>47625</xdr:rowOff>
    </xdr:from>
    <xdr:to>
      <xdr:col>1</xdr:col>
      <xdr:colOff>5368290</xdr:colOff>
      <xdr:row>29</xdr:row>
      <xdr:rowOff>1941195</xdr:rowOff>
    </xdr:to>
    <xdr:pic>
      <xdr:nvPicPr>
        <xdr:cNvPr id="42" name="Picture 29" descr="RÃ©sultat de recherche d'images pour &quot;Festuca glauca (graminÃ©e)&quot;">
          <a:extLst>
            <a:ext uri="{FF2B5EF4-FFF2-40B4-BE49-F238E27FC236}">
              <a16:creationId xmlns:a16="http://schemas.microsoft.com/office/drawing/2014/main" id="{77C4C65D-C44A-4700-8A7F-B356E3058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6719" y="55340995"/>
          <a:ext cx="1891665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30</xdr:row>
      <xdr:rowOff>47625</xdr:rowOff>
    </xdr:from>
    <xdr:to>
      <xdr:col>1</xdr:col>
      <xdr:colOff>2933700</xdr:colOff>
      <xdr:row>30</xdr:row>
      <xdr:rowOff>1941195</xdr:rowOff>
    </xdr:to>
    <xdr:pic>
      <xdr:nvPicPr>
        <xdr:cNvPr id="43" name="Picture 38" descr="RÃ©sultat de recherche d'images pour &quot;Gaura lindheimeri blanc&quot;">
          <a:extLst>
            <a:ext uri="{FF2B5EF4-FFF2-40B4-BE49-F238E27FC236}">
              <a16:creationId xmlns:a16="http://schemas.microsoft.com/office/drawing/2014/main" id="{3E0CC76B-E020-479D-AF0B-B975BC423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2019" y="57297016"/>
          <a:ext cx="2771775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3133725</xdr:colOff>
      <xdr:row>30</xdr:row>
      <xdr:rowOff>76200</xdr:rowOff>
    </xdr:from>
    <xdr:to>
      <xdr:col>1</xdr:col>
      <xdr:colOff>5520690</xdr:colOff>
      <xdr:row>30</xdr:row>
      <xdr:rowOff>1901190</xdr:rowOff>
    </xdr:to>
    <xdr:pic>
      <xdr:nvPicPr>
        <xdr:cNvPr id="44" name="Picture 39" descr="RÃ©sultat de recherche d'images pour &quot;Gaura lindheimeri blanc&quot;">
          <a:extLst>
            <a:ext uri="{FF2B5EF4-FFF2-40B4-BE49-F238E27FC236}">
              <a16:creationId xmlns:a16="http://schemas.microsoft.com/office/drawing/2014/main" id="{7B75ACC6-655A-41DB-B81A-51C51CF81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3819" y="57325591"/>
          <a:ext cx="2386965" cy="1824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32</xdr:row>
      <xdr:rowOff>28575</xdr:rowOff>
    </xdr:from>
    <xdr:to>
      <xdr:col>1</xdr:col>
      <xdr:colOff>2853690</xdr:colOff>
      <xdr:row>32</xdr:row>
      <xdr:rowOff>1939290</xdr:rowOff>
    </xdr:to>
    <xdr:pic>
      <xdr:nvPicPr>
        <xdr:cNvPr id="45" name="Picture 40" descr="RÃ©sultat de recherche d'images pour &quot;Gaura lindheimeri rose&quot;">
          <a:extLst>
            <a:ext uri="{FF2B5EF4-FFF2-40B4-BE49-F238E27FC236}">
              <a16:creationId xmlns:a16="http://schemas.microsoft.com/office/drawing/2014/main" id="{EADAD840-9256-4455-ABE1-CF0687F9F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8219" y="61190008"/>
          <a:ext cx="2615565" cy="1910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3038475</xdr:colOff>
      <xdr:row>32</xdr:row>
      <xdr:rowOff>38100</xdr:rowOff>
    </xdr:from>
    <xdr:to>
      <xdr:col>1</xdr:col>
      <xdr:colOff>5520690</xdr:colOff>
      <xdr:row>32</xdr:row>
      <xdr:rowOff>1939290</xdr:rowOff>
    </xdr:to>
    <xdr:pic>
      <xdr:nvPicPr>
        <xdr:cNvPr id="46" name="Picture 41" descr="RÃ©sultat de recherche d'images pour &quot;Gaura lindheimeri rose&quot;">
          <a:extLst>
            <a:ext uri="{FF2B5EF4-FFF2-40B4-BE49-F238E27FC236}">
              <a16:creationId xmlns:a16="http://schemas.microsoft.com/office/drawing/2014/main" id="{C875FCE0-984C-43D3-8970-EDC69DF7C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8569" y="61199533"/>
          <a:ext cx="2482215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34</xdr:row>
      <xdr:rowOff>66675</xdr:rowOff>
    </xdr:from>
    <xdr:to>
      <xdr:col>1</xdr:col>
      <xdr:colOff>2967990</xdr:colOff>
      <xdr:row>34</xdr:row>
      <xdr:rowOff>1906905</xdr:rowOff>
    </xdr:to>
    <xdr:pic>
      <xdr:nvPicPr>
        <xdr:cNvPr id="47" name="Picture 44" descr="RÃ©sultat de recherche d'images pour &quot;Hedera canariensis 'Variegata'&quot;">
          <a:extLst>
            <a:ext uri="{FF2B5EF4-FFF2-40B4-BE49-F238E27FC236}">
              <a16:creationId xmlns:a16="http://schemas.microsoft.com/office/drawing/2014/main" id="{7534EA12-47C8-413C-BA19-FF4DC86AD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0619" y="65140150"/>
          <a:ext cx="2577465" cy="1840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3438525</xdr:colOff>
      <xdr:row>34</xdr:row>
      <xdr:rowOff>0</xdr:rowOff>
    </xdr:from>
    <xdr:to>
      <xdr:col>1</xdr:col>
      <xdr:colOff>5414010</xdr:colOff>
      <xdr:row>34</xdr:row>
      <xdr:rowOff>1901190</xdr:rowOff>
    </xdr:to>
    <xdr:pic>
      <xdr:nvPicPr>
        <xdr:cNvPr id="48" name="Picture 45" descr="RÃ©sultat de recherche d'images pour &quot;Hedera canariensis 'Variegata'&quot;">
          <a:extLst>
            <a:ext uri="{FF2B5EF4-FFF2-40B4-BE49-F238E27FC236}">
              <a16:creationId xmlns:a16="http://schemas.microsoft.com/office/drawing/2014/main" id="{9F55D531-396E-4DCC-B472-81919449E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8619" y="65073475"/>
          <a:ext cx="1975485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35</xdr:row>
      <xdr:rowOff>57150</xdr:rowOff>
    </xdr:from>
    <xdr:to>
      <xdr:col>1</xdr:col>
      <xdr:colOff>3044190</xdr:colOff>
      <xdr:row>35</xdr:row>
      <xdr:rowOff>1901190</xdr:rowOff>
    </xdr:to>
    <xdr:pic>
      <xdr:nvPicPr>
        <xdr:cNvPr id="49" name="Picture 46" descr="RÃ©sultat de recherche d'images pour &quot;Hedera helix&quot;">
          <a:extLst>
            <a:ext uri="{FF2B5EF4-FFF2-40B4-BE49-F238E27FC236}">
              <a16:creationId xmlns:a16="http://schemas.microsoft.com/office/drawing/2014/main" id="{3674790D-397E-44F6-BEA8-C3A0924C0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0594" y="67086646"/>
          <a:ext cx="2853690" cy="1844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3305175</xdr:colOff>
      <xdr:row>35</xdr:row>
      <xdr:rowOff>104775</xdr:rowOff>
    </xdr:from>
    <xdr:to>
      <xdr:col>1</xdr:col>
      <xdr:colOff>5410200</xdr:colOff>
      <xdr:row>35</xdr:row>
      <xdr:rowOff>1903095</xdr:rowOff>
    </xdr:to>
    <xdr:pic>
      <xdr:nvPicPr>
        <xdr:cNvPr id="50" name="Picture 47" descr="RÃ©sultat de recherche d'images pour &quot;Hedera helix&quot;">
          <a:extLst>
            <a:ext uri="{FF2B5EF4-FFF2-40B4-BE49-F238E27FC236}">
              <a16:creationId xmlns:a16="http://schemas.microsoft.com/office/drawing/2014/main" id="{2B979780-F4D9-4609-92A2-178D21E10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5269" y="67134271"/>
          <a:ext cx="2105025" cy="1798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36</xdr:row>
      <xdr:rowOff>47625</xdr:rowOff>
    </xdr:from>
    <xdr:to>
      <xdr:col>1</xdr:col>
      <xdr:colOff>2971800</xdr:colOff>
      <xdr:row>36</xdr:row>
      <xdr:rowOff>1941195</xdr:rowOff>
    </xdr:to>
    <xdr:pic>
      <xdr:nvPicPr>
        <xdr:cNvPr id="51" name="Picture 51" descr="RÃ©sultat de recherche d'images pour &quot;Heuchera sanguinea splendens&quot;">
          <a:extLst>
            <a:ext uri="{FF2B5EF4-FFF2-40B4-BE49-F238E27FC236}">
              <a16:creationId xmlns:a16="http://schemas.microsoft.com/office/drawing/2014/main" id="{EEB8FD84-2233-437D-AF05-E0A352AE0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1569" y="69033142"/>
          <a:ext cx="2600325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3438525</xdr:colOff>
      <xdr:row>36</xdr:row>
      <xdr:rowOff>66675</xdr:rowOff>
    </xdr:from>
    <xdr:to>
      <xdr:col>1</xdr:col>
      <xdr:colOff>5334000</xdr:colOff>
      <xdr:row>36</xdr:row>
      <xdr:rowOff>1939290</xdr:rowOff>
    </xdr:to>
    <xdr:pic>
      <xdr:nvPicPr>
        <xdr:cNvPr id="52" name="Picture 52" descr="RÃ©sultat de recherche d'images pour &quot;Heuchera sanguinea splendens&quot;">
          <a:extLst>
            <a:ext uri="{FF2B5EF4-FFF2-40B4-BE49-F238E27FC236}">
              <a16:creationId xmlns:a16="http://schemas.microsoft.com/office/drawing/2014/main" id="{65463868-33FE-49CC-80A8-F23B52E7C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8619" y="69052192"/>
          <a:ext cx="1895475" cy="1872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37</xdr:row>
      <xdr:rowOff>47625</xdr:rowOff>
    </xdr:from>
    <xdr:to>
      <xdr:col>1</xdr:col>
      <xdr:colOff>2891790</xdr:colOff>
      <xdr:row>37</xdr:row>
      <xdr:rowOff>1941195</xdr:rowOff>
    </xdr:to>
    <xdr:pic>
      <xdr:nvPicPr>
        <xdr:cNvPr id="53" name="Picture 62" descr="RÃ©sultat de recherche d'images pour &quot;Imperata cylindrica (graminÃ©e)&quot;">
          <a:extLst>
            <a:ext uri="{FF2B5EF4-FFF2-40B4-BE49-F238E27FC236}">
              <a16:creationId xmlns:a16="http://schemas.microsoft.com/office/drawing/2014/main" id="{25A5F7B1-AF06-4FBF-A81E-EE162D8F8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7744" y="70989162"/>
          <a:ext cx="2644140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3314700</xdr:colOff>
      <xdr:row>37</xdr:row>
      <xdr:rowOff>57150</xdr:rowOff>
    </xdr:from>
    <xdr:to>
      <xdr:col>1</xdr:col>
      <xdr:colOff>5292090</xdr:colOff>
      <xdr:row>37</xdr:row>
      <xdr:rowOff>1908810</xdr:rowOff>
    </xdr:to>
    <xdr:pic>
      <xdr:nvPicPr>
        <xdr:cNvPr id="54" name="Picture 63" descr="RÃ©sultat de recherche d'images pour &quot;Imperata cylindrica (graminÃ©e)&quot;">
          <a:extLst>
            <a:ext uri="{FF2B5EF4-FFF2-40B4-BE49-F238E27FC236}">
              <a16:creationId xmlns:a16="http://schemas.microsoft.com/office/drawing/2014/main" id="{B947A5D3-F47D-400D-85A9-422A310BB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4794" y="70998687"/>
          <a:ext cx="1977390" cy="1851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38</xdr:row>
      <xdr:rowOff>47625</xdr:rowOff>
    </xdr:from>
    <xdr:to>
      <xdr:col>1</xdr:col>
      <xdr:colOff>3272790</xdr:colOff>
      <xdr:row>38</xdr:row>
      <xdr:rowOff>1941195</xdr:rowOff>
    </xdr:to>
    <xdr:pic>
      <xdr:nvPicPr>
        <xdr:cNvPr id="55" name="Picture 66" descr="RÃ©sultat de recherche d'images pour &quot;Iris x germanica&quot;">
          <a:extLst>
            <a:ext uri="{FF2B5EF4-FFF2-40B4-BE49-F238E27FC236}">
              <a16:creationId xmlns:a16="http://schemas.microsoft.com/office/drawing/2014/main" id="{9750576B-CFF2-4A49-B87A-70B9DF9CA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4419" y="72945183"/>
          <a:ext cx="2958465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3648075</xdr:colOff>
      <xdr:row>38</xdr:row>
      <xdr:rowOff>57150</xdr:rowOff>
    </xdr:from>
    <xdr:to>
      <xdr:col>1</xdr:col>
      <xdr:colOff>5177790</xdr:colOff>
      <xdr:row>38</xdr:row>
      <xdr:rowOff>1908810</xdr:rowOff>
    </xdr:to>
    <xdr:pic>
      <xdr:nvPicPr>
        <xdr:cNvPr id="56" name="Picture 67" descr="RÃ©sultat de recherche d'images pour &quot;Iris x germanica&quot;">
          <a:extLst>
            <a:ext uri="{FF2B5EF4-FFF2-40B4-BE49-F238E27FC236}">
              <a16:creationId xmlns:a16="http://schemas.microsoft.com/office/drawing/2014/main" id="{89F65BF8-9C02-4AF9-80CC-3ED3E2412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8169" y="72954708"/>
          <a:ext cx="1529715" cy="1851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39</xdr:row>
      <xdr:rowOff>66675</xdr:rowOff>
    </xdr:from>
    <xdr:to>
      <xdr:col>1</xdr:col>
      <xdr:colOff>2857500</xdr:colOff>
      <xdr:row>39</xdr:row>
      <xdr:rowOff>1901190</xdr:rowOff>
    </xdr:to>
    <xdr:pic>
      <xdr:nvPicPr>
        <xdr:cNvPr id="57" name="Picture 68" descr="RÃ©sultat de recherche d'images pour &quot;Jasminum mesnyi (grimpante)&quot;">
          <a:extLst>
            <a:ext uri="{FF2B5EF4-FFF2-40B4-BE49-F238E27FC236}">
              <a16:creationId xmlns:a16="http://schemas.microsoft.com/office/drawing/2014/main" id="{D8BC9258-3F81-4FBC-9ADF-E13177262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0619" y="74920254"/>
          <a:ext cx="2466975" cy="1834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3009900</xdr:colOff>
      <xdr:row>39</xdr:row>
      <xdr:rowOff>47625</xdr:rowOff>
    </xdr:from>
    <xdr:to>
      <xdr:col>1</xdr:col>
      <xdr:colOff>5452110</xdr:colOff>
      <xdr:row>39</xdr:row>
      <xdr:rowOff>1941195</xdr:rowOff>
    </xdr:to>
    <xdr:pic>
      <xdr:nvPicPr>
        <xdr:cNvPr id="58" name="Picture 69" descr="RÃ©sultat de recherche d'images pour &quot;Jasminum mesnyi (grimpante)&quot;">
          <a:extLst>
            <a:ext uri="{FF2B5EF4-FFF2-40B4-BE49-F238E27FC236}">
              <a16:creationId xmlns:a16="http://schemas.microsoft.com/office/drawing/2014/main" id="{DBC23768-40D0-4747-B9EB-986E3A33F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994" y="74901204"/>
          <a:ext cx="2442210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40</xdr:row>
      <xdr:rowOff>57150</xdr:rowOff>
    </xdr:from>
    <xdr:to>
      <xdr:col>1</xdr:col>
      <xdr:colOff>2853690</xdr:colOff>
      <xdr:row>40</xdr:row>
      <xdr:rowOff>1946910</xdr:rowOff>
    </xdr:to>
    <xdr:pic>
      <xdr:nvPicPr>
        <xdr:cNvPr id="59" name="Picture 74" descr="RÃ©sultat de recherche d'images pour &quot;Lagerstroemia indica&quot;">
          <a:extLst>
            <a:ext uri="{FF2B5EF4-FFF2-40B4-BE49-F238E27FC236}">
              <a16:creationId xmlns:a16="http://schemas.microsoft.com/office/drawing/2014/main" id="{60FFF226-A23B-4020-ABAE-4D4D58E1A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7744" y="76866750"/>
          <a:ext cx="2606040" cy="1889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3067050</xdr:colOff>
      <xdr:row>40</xdr:row>
      <xdr:rowOff>66675</xdr:rowOff>
    </xdr:from>
    <xdr:to>
      <xdr:col>1</xdr:col>
      <xdr:colOff>5444490</xdr:colOff>
      <xdr:row>40</xdr:row>
      <xdr:rowOff>1939290</xdr:rowOff>
    </xdr:to>
    <xdr:pic>
      <xdr:nvPicPr>
        <xdr:cNvPr id="60" name="Picture 75" descr="RÃ©sultat de recherche d'images pour &quot;Lagerstroemia indica&quot;">
          <a:extLst>
            <a:ext uri="{FF2B5EF4-FFF2-40B4-BE49-F238E27FC236}">
              <a16:creationId xmlns:a16="http://schemas.microsoft.com/office/drawing/2014/main" id="{1F62DA30-813E-4A1C-91D0-5E4064ADF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7144" y="76876275"/>
          <a:ext cx="2377440" cy="1872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41</xdr:row>
      <xdr:rowOff>38100</xdr:rowOff>
    </xdr:from>
    <xdr:to>
      <xdr:col>1</xdr:col>
      <xdr:colOff>3044190</xdr:colOff>
      <xdr:row>41</xdr:row>
      <xdr:rowOff>1908810</xdr:rowOff>
    </xdr:to>
    <xdr:pic>
      <xdr:nvPicPr>
        <xdr:cNvPr id="61" name="Picture 78" descr="RÃ©sultat de recherche d'images pour &quot;Lavandula angustifolia&quot;">
          <a:extLst>
            <a:ext uri="{FF2B5EF4-FFF2-40B4-BE49-F238E27FC236}">
              <a16:creationId xmlns:a16="http://schemas.microsoft.com/office/drawing/2014/main" id="{CE3AF39C-D1F9-41D7-8C8B-8228D1408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8719" y="78803721"/>
          <a:ext cx="2615565" cy="1870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3381375</xdr:colOff>
      <xdr:row>41</xdr:row>
      <xdr:rowOff>85725</xdr:rowOff>
    </xdr:from>
    <xdr:to>
      <xdr:col>1</xdr:col>
      <xdr:colOff>5257800</xdr:colOff>
      <xdr:row>41</xdr:row>
      <xdr:rowOff>1908810</xdr:rowOff>
    </xdr:to>
    <xdr:pic>
      <xdr:nvPicPr>
        <xdr:cNvPr id="62" name="Picture 79" descr="RÃ©sultat de recherche d'images pour &quot;Lavandula angustifolia&quot;">
          <a:extLst>
            <a:ext uri="{FF2B5EF4-FFF2-40B4-BE49-F238E27FC236}">
              <a16:creationId xmlns:a16="http://schemas.microsoft.com/office/drawing/2014/main" id="{B88F0306-1845-48B4-B914-2EA401D0A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1469" y="78851346"/>
          <a:ext cx="1876425" cy="1823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42</xdr:row>
      <xdr:rowOff>19050</xdr:rowOff>
    </xdr:from>
    <xdr:to>
      <xdr:col>1</xdr:col>
      <xdr:colOff>2937510</xdr:colOff>
      <xdr:row>42</xdr:row>
      <xdr:rowOff>1939290</xdr:rowOff>
    </xdr:to>
    <xdr:pic>
      <xdr:nvPicPr>
        <xdr:cNvPr id="63" name="Picture 80" descr="RÃ©sultat de recherche d'images pour &quot;Lavandula dentata&quot;">
          <a:extLst>
            <a:ext uri="{FF2B5EF4-FFF2-40B4-BE49-F238E27FC236}">
              <a16:creationId xmlns:a16="http://schemas.microsoft.com/office/drawing/2014/main" id="{62B501EA-9690-4EDD-9C40-A443D511B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1569" y="80740692"/>
          <a:ext cx="2566035" cy="1920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3200400</xdr:colOff>
      <xdr:row>42</xdr:row>
      <xdr:rowOff>85725</xdr:rowOff>
    </xdr:from>
    <xdr:to>
      <xdr:col>1</xdr:col>
      <xdr:colOff>5406390</xdr:colOff>
      <xdr:row>42</xdr:row>
      <xdr:rowOff>1903095</xdr:rowOff>
    </xdr:to>
    <xdr:pic>
      <xdr:nvPicPr>
        <xdr:cNvPr id="64" name="Picture 82" descr="RÃ©sultat de recherche d'images pour &quot;Lavandula dentata&quot;">
          <a:extLst>
            <a:ext uri="{FF2B5EF4-FFF2-40B4-BE49-F238E27FC236}">
              <a16:creationId xmlns:a16="http://schemas.microsoft.com/office/drawing/2014/main" id="{AFAC4304-04EA-4067-97DA-6E3320165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0494" y="80807367"/>
          <a:ext cx="2205990" cy="1817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43</xdr:row>
      <xdr:rowOff>47625</xdr:rowOff>
    </xdr:from>
    <xdr:to>
      <xdr:col>1</xdr:col>
      <xdr:colOff>2320290</xdr:colOff>
      <xdr:row>43</xdr:row>
      <xdr:rowOff>1941195</xdr:rowOff>
    </xdr:to>
    <xdr:pic>
      <xdr:nvPicPr>
        <xdr:cNvPr id="65" name="Picture 83" descr="RÃ©sultat de recherche d'images pour &quot;Ligustrum japonicum&quot;">
          <a:extLst>
            <a:ext uri="{FF2B5EF4-FFF2-40B4-BE49-F238E27FC236}">
              <a16:creationId xmlns:a16="http://schemas.microsoft.com/office/drawing/2014/main" id="{8078E88B-03DF-401C-A6D8-43371D6B8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1569" y="82725288"/>
          <a:ext cx="1948815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2657475</xdr:colOff>
      <xdr:row>43</xdr:row>
      <xdr:rowOff>38100</xdr:rowOff>
    </xdr:from>
    <xdr:to>
      <xdr:col>1</xdr:col>
      <xdr:colOff>5223510</xdr:colOff>
      <xdr:row>43</xdr:row>
      <xdr:rowOff>1943100</xdr:rowOff>
    </xdr:to>
    <xdr:pic>
      <xdr:nvPicPr>
        <xdr:cNvPr id="66" name="Picture 84" descr="RÃ©sultat de recherche d'images pour &quot;Ligustrum japonicum&quot;">
          <a:extLst>
            <a:ext uri="{FF2B5EF4-FFF2-40B4-BE49-F238E27FC236}">
              <a16:creationId xmlns:a16="http://schemas.microsoft.com/office/drawing/2014/main" id="{7A372258-012D-4346-A6E3-F0D4CA9D2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7569" y="82715763"/>
          <a:ext cx="256603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2762250</xdr:colOff>
      <xdr:row>44</xdr:row>
      <xdr:rowOff>76200</xdr:rowOff>
    </xdr:from>
    <xdr:to>
      <xdr:col>1</xdr:col>
      <xdr:colOff>5452110</xdr:colOff>
      <xdr:row>44</xdr:row>
      <xdr:rowOff>1901190</xdr:rowOff>
    </xdr:to>
    <xdr:pic>
      <xdr:nvPicPr>
        <xdr:cNvPr id="67" name="Picture 85" descr="RÃ©sultat de recherche d'images pour &quot;Lobelia laxiflora&quot;">
          <a:extLst>
            <a:ext uri="{FF2B5EF4-FFF2-40B4-BE49-F238E27FC236}">
              <a16:creationId xmlns:a16="http://schemas.microsoft.com/office/drawing/2014/main" id="{97C568B6-A707-410B-B789-E68B6513F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2344" y="84709883"/>
          <a:ext cx="2689860" cy="1824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44</xdr:row>
      <xdr:rowOff>66675</xdr:rowOff>
    </xdr:from>
    <xdr:to>
      <xdr:col>1</xdr:col>
      <xdr:colOff>2663190</xdr:colOff>
      <xdr:row>44</xdr:row>
      <xdr:rowOff>1906905</xdr:rowOff>
    </xdr:to>
    <xdr:pic>
      <xdr:nvPicPr>
        <xdr:cNvPr id="68" name="Picture 86" descr="RÃ©sultat de recherche d'images pour &quot;Lobelia laxiflora&quot;">
          <a:extLst>
            <a:ext uri="{FF2B5EF4-FFF2-40B4-BE49-F238E27FC236}">
              <a16:creationId xmlns:a16="http://schemas.microsoft.com/office/drawing/2014/main" id="{8A883181-99B4-4736-A1BA-85AFBFA11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5819" y="84700358"/>
          <a:ext cx="2577465" cy="1840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2609850</xdr:colOff>
      <xdr:row>45</xdr:row>
      <xdr:rowOff>57150</xdr:rowOff>
    </xdr:from>
    <xdr:to>
      <xdr:col>1</xdr:col>
      <xdr:colOff>5410200</xdr:colOff>
      <xdr:row>45</xdr:row>
      <xdr:rowOff>1939290</xdr:rowOff>
    </xdr:to>
    <xdr:pic>
      <xdr:nvPicPr>
        <xdr:cNvPr id="69" name="Picture 87" descr="RÃ©sultat de recherche d'images pour &quot;Lonicera japonica (grimpante)&quot;">
          <a:extLst>
            <a:ext uri="{FF2B5EF4-FFF2-40B4-BE49-F238E27FC236}">
              <a16:creationId xmlns:a16="http://schemas.microsoft.com/office/drawing/2014/main" id="{831EB1C5-03C8-460C-A29B-FF326DE8F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9944" y="86646854"/>
          <a:ext cx="2800350" cy="188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45</xdr:row>
      <xdr:rowOff>38100</xdr:rowOff>
    </xdr:from>
    <xdr:to>
      <xdr:col>1</xdr:col>
      <xdr:colOff>2324100</xdr:colOff>
      <xdr:row>45</xdr:row>
      <xdr:rowOff>1943100</xdr:rowOff>
    </xdr:to>
    <xdr:pic>
      <xdr:nvPicPr>
        <xdr:cNvPr id="70" name="Picture 88" descr="RÃ©sultat de recherche d'images pour &quot;Lonicera japonica (grimpante)&quot;">
          <a:extLst>
            <a:ext uri="{FF2B5EF4-FFF2-40B4-BE49-F238E27FC236}">
              <a16:creationId xmlns:a16="http://schemas.microsoft.com/office/drawing/2014/main" id="{43C9CC00-9FAB-41D3-9EA3-2E4B76F5F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1569" y="86627804"/>
          <a:ext cx="195262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46</xdr:row>
      <xdr:rowOff>38100</xdr:rowOff>
    </xdr:from>
    <xdr:to>
      <xdr:col>1</xdr:col>
      <xdr:colOff>3310890</xdr:colOff>
      <xdr:row>46</xdr:row>
      <xdr:rowOff>1905000</xdr:rowOff>
    </xdr:to>
    <xdr:pic>
      <xdr:nvPicPr>
        <xdr:cNvPr id="71" name="Picture 89" descr="RÃ©sultat de recherche d'images pour &quot;Lychnis chalcedonica&quot;">
          <a:extLst>
            <a:ext uri="{FF2B5EF4-FFF2-40B4-BE49-F238E27FC236}">
              <a16:creationId xmlns:a16="http://schemas.microsoft.com/office/drawing/2014/main" id="{36B4763D-E615-4636-B9F7-211ADE0C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9669" y="88583825"/>
          <a:ext cx="2901315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3810000</xdr:colOff>
      <xdr:row>46</xdr:row>
      <xdr:rowOff>38100</xdr:rowOff>
    </xdr:from>
    <xdr:to>
      <xdr:col>1</xdr:col>
      <xdr:colOff>5261610</xdr:colOff>
      <xdr:row>46</xdr:row>
      <xdr:rowOff>1939290</xdr:rowOff>
    </xdr:to>
    <xdr:pic>
      <xdr:nvPicPr>
        <xdr:cNvPr id="72" name="Picture 90" descr="RÃ©sultat de recherche d'images pour &quot;Lychnis chalcedonica&quot;">
          <a:extLst>
            <a:ext uri="{FF2B5EF4-FFF2-40B4-BE49-F238E27FC236}">
              <a16:creationId xmlns:a16="http://schemas.microsoft.com/office/drawing/2014/main" id="{3C393C2C-282F-40DD-9DF6-F99AAC56D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0094" y="88583825"/>
          <a:ext cx="1451610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47</xdr:row>
      <xdr:rowOff>57150</xdr:rowOff>
    </xdr:from>
    <xdr:to>
      <xdr:col>1</xdr:col>
      <xdr:colOff>3272790</xdr:colOff>
      <xdr:row>47</xdr:row>
      <xdr:rowOff>1901190</xdr:rowOff>
    </xdr:to>
    <xdr:pic>
      <xdr:nvPicPr>
        <xdr:cNvPr id="73" name="Picture 91" descr="RÃ©sultat de recherche d'images pour &quot;Lychnis coronaria&quot;">
          <a:extLst>
            <a:ext uri="{FF2B5EF4-FFF2-40B4-BE49-F238E27FC236}">
              <a16:creationId xmlns:a16="http://schemas.microsoft.com/office/drawing/2014/main" id="{4CD2A2AC-6274-4D85-9CD0-582002FFB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0619" y="90558896"/>
          <a:ext cx="2882265" cy="1844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47</xdr:row>
      <xdr:rowOff>47625</xdr:rowOff>
    </xdr:from>
    <xdr:to>
      <xdr:col>1</xdr:col>
      <xdr:colOff>5444490</xdr:colOff>
      <xdr:row>47</xdr:row>
      <xdr:rowOff>1941195</xdr:rowOff>
    </xdr:to>
    <xdr:pic>
      <xdr:nvPicPr>
        <xdr:cNvPr id="74" name="Picture 92" descr="RÃ©sultat de recherche d'images pour &quot;Lychnis coronaria&quot;">
          <a:extLst>
            <a:ext uri="{FF2B5EF4-FFF2-40B4-BE49-F238E27FC236}">
              <a16:creationId xmlns:a16="http://schemas.microsoft.com/office/drawing/2014/main" id="{B2B7F3C9-65F0-43E9-BF07-08522509A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0544" y="90549371"/>
          <a:ext cx="1844040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48</xdr:row>
      <xdr:rowOff>38100</xdr:rowOff>
    </xdr:from>
    <xdr:to>
      <xdr:col>1</xdr:col>
      <xdr:colOff>3276600</xdr:colOff>
      <xdr:row>48</xdr:row>
      <xdr:rowOff>1939290</xdr:rowOff>
    </xdr:to>
    <xdr:pic>
      <xdr:nvPicPr>
        <xdr:cNvPr id="75" name="Picture 97" descr="RÃ©sultat de recherche d'images pour &quot;Myrtus communis&quot;">
          <a:extLst>
            <a:ext uri="{FF2B5EF4-FFF2-40B4-BE49-F238E27FC236}">
              <a16:creationId xmlns:a16="http://schemas.microsoft.com/office/drawing/2014/main" id="{42F91B8E-7123-4313-A9B3-B12E47ACA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3444" y="92495867"/>
          <a:ext cx="3143250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3343275</xdr:colOff>
      <xdr:row>48</xdr:row>
      <xdr:rowOff>38100</xdr:rowOff>
    </xdr:from>
    <xdr:to>
      <xdr:col>1</xdr:col>
      <xdr:colOff>5558790</xdr:colOff>
      <xdr:row>48</xdr:row>
      <xdr:rowOff>1908810</xdr:rowOff>
    </xdr:to>
    <xdr:pic>
      <xdr:nvPicPr>
        <xdr:cNvPr id="76" name="Picture 98" descr="RÃ©sultat de recherche d'images pour &quot;Myrtus communis&quot;">
          <a:extLst>
            <a:ext uri="{FF2B5EF4-FFF2-40B4-BE49-F238E27FC236}">
              <a16:creationId xmlns:a16="http://schemas.microsoft.com/office/drawing/2014/main" id="{5D135535-2A0E-4081-879B-BE18F2AD6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3369" y="92495867"/>
          <a:ext cx="2215515" cy="1870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49</xdr:row>
      <xdr:rowOff>47625</xdr:rowOff>
    </xdr:from>
    <xdr:to>
      <xdr:col>1</xdr:col>
      <xdr:colOff>3044190</xdr:colOff>
      <xdr:row>49</xdr:row>
      <xdr:rowOff>1908810</xdr:rowOff>
    </xdr:to>
    <xdr:pic>
      <xdr:nvPicPr>
        <xdr:cNvPr id="77" name="Picture 99" descr="RÃ©sultat de recherche d'images pour &quot;Myrtus communis ssp. Tarentina&quot;">
          <a:extLst>
            <a:ext uri="{FF2B5EF4-FFF2-40B4-BE49-F238E27FC236}">
              <a16:creationId xmlns:a16="http://schemas.microsoft.com/office/drawing/2014/main" id="{24E17A15-71B4-4FC2-AEE3-FBF01BA57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1069" y="94461413"/>
          <a:ext cx="2863215" cy="1861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3419475</xdr:colOff>
      <xdr:row>49</xdr:row>
      <xdr:rowOff>57150</xdr:rowOff>
    </xdr:from>
    <xdr:to>
      <xdr:col>1</xdr:col>
      <xdr:colOff>5368290</xdr:colOff>
      <xdr:row>49</xdr:row>
      <xdr:rowOff>1908810</xdr:rowOff>
    </xdr:to>
    <xdr:pic>
      <xdr:nvPicPr>
        <xdr:cNvPr id="78" name="Picture 100" descr="RÃ©sultat de recherche d'images pour &quot;Myrtus communis ssp. Tarentina&quot;">
          <a:extLst>
            <a:ext uri="{FF2B5EF4-FFF2-40B4-BE49-F238E27FC236}">
              <a16:creationId xmlns:a16="http://schemas.microsoft.com/office/drawing/2014/main" id="{267CBF1A-5FEA-4B99-8CDD-7C01205AF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9569" y="94470938"/>
          <a:ext cx="1948815" cy="1851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50</xdr:row>
      <xdr:rowOff>38100</xdr:rowOff>
    </xdr:from>
    <xdr:to>
      <xdr:col>1</xdr:col>
      <xdr:colOff>2777490</xdr:colOff>
      <xdr:row>50</xdr:row>
      <xdr:rowOff>1939290</xdr:rowOff>
    </xdr:to>
    <xdr:pic>
      <xdr:nvPicPr>
        <xdr:cNvPr id="79" name="Picture 102" descr="RÃ©sultat de recherche d'images pour &quot;Nandina domestica&quot;">
          <a:extLst>
            <a:ext uri="{FF2B5EF4-FFF2-40B4-BE49-F238E27FC236}">
              <a16:creationId xmlns:a16="http://schemas.microsoft.com/office/drawing/2014/main" id="{E8C669E4-7EAC-4514-A324-44B2244ED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1069" y="96407909"/>
          <a:ext cx="2596515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2857500</xdr:colOff>
      <xdr:row>50</xdr:row>
      <xdr:rowOff>47625</xdr:rowOff>
    </xdr:from>
    <xdr:to>
      <xdr:col>1</xdr:col>
      <xdr:colOff>5452110</xdr:colOff>
      <xdr:row>50</xdr:row>
      <xdr:rowOff>1941195</xdr:rowOff>
    </xdr:to>
    <xdr:pic>
      <xdr:nvPicPr>
        <xdr:cNvPr id="80" name="Picture 103" descr="RÃ©sultat de recherche d'images pour &quot;Nandina domestica&quot;">
          <a:extLst>
            <a:ext uri="{FF2B5EF4-FFF2-40B4-BE49-F238E27FC236}">
              <a16:creationId xmlns:a16="http://schemas.microsoft.com/office/drawing/2014/main" id="{89EFBFFD-02F6-493C-959C-C52E12C36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7594" y="96417434"/>
          <a:ext cx="2594610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51</xdr:row>
      <xdr:rowOff>47625</xdr:rowOff>
    </xdr:from>
    <xdr:to>
      <xdr:col>1</xdr:col>
      <xdr:colOff>2510790</xdr:colOff>
      <xdr:row>51</xdr:row>
      <xdr:rowOff>1906905</xdr:rowOff>
    </xdr:to>
    <xdr:pic>
      <xdr:nvPicPr>
        <xdr:cNvPr id="81" name="Picture 104" descr="RÃ©sultat de recherche d'images pour &quot;Nepeta mussinii&quot;">
          <a:extLst>
            <a:ext uri="{FF2B5EF4-FFF2-40B4-BE49-F238E27FC236}">
              <a16:creationId xmlns:a16="http://schemas.microsoft.com/office/drawing/2014/main" id="{9EEB5B08-BAA6-49F9-AA1A-ADCEF2560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1569" y="98373455"/>
          <a:ext cx="2139315" cy="1859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3190875</xdr:colOff>
      <xdr:row>51</xdr:row>
      <xdr:rowOff>66675</xdr:rowOff>
    </xdr:from>
    <xdr:to>
      <xdr:col>1</xdr:col>
      <xdr:colOff>5105400</xdr:colOff>
      <xdr:row>51</xdr:row>
      <xdr:rowOff>1903095</xdr:rowOff>
    </xdr:to>
    <xdr:pic>
      <xdr:nvPicPr>
        <xdr:cNvPr id="82" name="Picture 106" descr="Nepeta mussinii">
          <a:extLst>
            <a:ext uri="{FF2B5EF4-FFF2-40B4-BE49-F238E27FC236}">
              <a16:creationId xmlns:a16="http://schemas.microsoft.com/office/drawing/2014/main" id="{BDABA290-26EE-489D-9ED0-37AF50F30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0969" y="98392505"/>
          <a:ext cx="1914525" cy="1836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52</xdr:row>
      <xdr:rowOff>47625</xdr:rowOff>
    </xdr:from>
    <xdr:to>
      <xdr:col>1</xdr:col>
      <xdr:colOff>3505200</xdr:colOff>
      <xdr:row>52</xdr:row>
      <xdr:rowOff>1908810</xdr:rowOff>
    </xdr:to>
    <xdr:pic>
      <xdr:nvPicPr>
        <xdr:cNvPr id="83" name="Picture 109" descr="Image associÃ©e">
          <a:extLst>
            <a:ext uri="{FF2B5EF4-FFF2-40B4-BE49-F238E27FC236}">
              <a16:creationId xmlns:a16="http://schemas.microsoft.com/office/drawing/2014/main" id="{285B5B31-F501-488A-BFCF-9CA844057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4869" y="100329475"/>
          <a:ext cx="3400425" cy="1861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3686175</xdr:colOff>
      <xdr:row>52</xdr:row>
      <xdr:rowOff>76200</xdr:rowOff>
    </xdr:from>
    <xdr:to>
      <xdr:col>1</xdr:col>
      <xdr:colOff>5406390</xdr:colOff>
      <xdr:row>52</xdr:row>
      <xdr:rowOff>1905000</xdr:rowOff>
    </xdr:to>
    <xdr:pic>
      <xdr:nvPicPr>
        <xdr:cNvPr id="84" name="Picture 110" descr="RÃ©sultat de recherche d'images pour &quot;Nerium oleander&quot;">
          <a:extLst>
            <a:ext uri="{FF2B5EF4-FFF2-40B4-BE49-F238E27FC236}">
              <a16:creationId xmlns:a16="http://schemas.microsoft.com/office/drawing/2014/main" id="{4E1313AC-8179-4028-B478-4CAA8FE29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6269" y="100358050"/>
          <a:ext cx="172021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53</xdr:row>
      <xdr:rowOff>76200</xdr:rowOff>
    </xdr:from>
    <xdr:to>
      <xdr:col>1</xdr:col>
      <xdr:colOff>2396490</xdr:colOff>
      <xdr:row>53</xdr:row>
      <xdr:rowOff>1939290</xdr:rowOff>
    </xdr:to>
    <xdr:pic>
      <xdr:nvPicPr>
        <xdr:cNvPr id="85" name="Picture 119" descr="RÃ©sultat de recherche d'images pour &quot;Perovskia atriplicifolia&quot;">
          <a:extLst>
            <a:ext uri="{FF2B5EF4-FFF2-40B4-BE49-F238E27FC236}">
              <a16:creationId xmlns:a16="http://schemas.microsoft.com/office/drawing/2014/main" id="{FC56855A-97E7-4012-A826-8FF814A26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8719" y="102314071"/>
          <a:ext cx="1967865" cy="1863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3152775</xdr:colOff>
      <xdr:row>53</xdr:row>
      <xdr:rowOff>47625</xdr:rowOff>
    </xdr:from>
    <xdr:to>
      <xdr:col>1</xdr:col>
      <xdr:colOff>5101590</xdr:colOff>
      <xdr:row>53</xdr:row>
      <xdr:rowOff>1941195</xdr:rowOff>
    </xdr:to>
    <xdr:pic>
      <xdr:nvPicPr>
        <xdr:cNvPr id="86" name="Picture 120" descr="RÃ©sultat de recherche d'images pour &quot;Perovskia atriplicifolia&quot;">
          <a:extLst>
            <a:ext uri="{FF2B5EF4-FFF2-40B4-BE49-F238E27FC236}">
              <a16:creationId xmlns:a16="http://schemas.microsoft.com/office/drawing/2014/main" id="{C06C766E-9703-44BC-A798-1512904F7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2869" y="102285496"/>
          <a:ext cx="1948815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54</xdr:row>
      <xdr:rowOff>38100</xdr:rowOff>
    </xdr:from>
    <xdr:to>
      <xdr:col>1</xdr:col>
      <xdr:colOff>2705100</xdr:colOff>
      <xdr:row>54</xdr:row>
      <xdr:rowOff>1939290</xdr:rowOff>
    </xdr:to>
    <xdr:pic>
      <xdr:nvPicPr>
        <xdr:cNvPr id="87" name="Picture 121" descr="RÃ©sultat de recherche d'images pour &quot;Phlomis fruticosa&quot;">
          <a:extLst>
            <a:ext uri="{FF2B5EF4-FFF2-40B4-BE49-F238E27FC236}">
              <a16:creationId xmlns:a16="http://schemas.microsoft.com/office/drawing/2014/main" id="{56B6A288-9678-4B04-8814-E115E7B15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5819" y="104231992"/>
          <a:ext cx="2619375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2867025</xdr:colOff>
      <xdr:row>54</xdr:row>
      <xdr:rowOff>38100</xdr:rowOff>
    </xdr:from>
    <xdr:to>
      <xdr:col>1</xdr:col>
      <xdr:colOff>5444490</xdr:colOff>
      <xdr:row>54</xdr:row>
      <xdr:rowOff>1939290</xdr:rowOff>
    </xdr:to>
    <xdr:pic>
      <xdr:nvPicPr>
        <xdr:cNvPr id="88" name="Picture 122" descr="RÃ©sultat de recherche d'images pour &quot;Phlomis fruticosa&quot;">
          <a:extLst>
            <a:ext uri="{FF2B5EF4-FFF2-40B4-BE49-F238E27FC236}">
              <a16:creationId xmlns:a16="http://schemas.microsoft.com/office/drawing/2014/main" id="{0F0D543C-B735-46E3-AF02-0561FB1A1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7119" y="104231992"/>
          <a:ext cx="2577465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55</xdr:row>
      <xdr:rowOff>38100</xdr:rowOff>
    </xdr:from>
    <xdr:to>
      <xdr:col>1</xdr:col>
      <xdr:colOff>2320290</xdr:colOff>
      <xdr:row>55</xdr:row>
      <xdr:rowOff>1939290</xdr:rowOff>
    </xdr:to>
    <xdr:pic>
      <xdr:nvPicPr>
        <xdr:cNvPr id="89" name="Picture 123" descr="RÃ©sultat de recherche d'images pour &quot;Photinia 'Red Robin'&quot;">
          <a:extLst>
            <a:ext uri="{FF2B5EF4-FFF2-40B4-BE49-F238E27FC236}">
              <a16:creationId xmlns:a16="http://schemas.microsoft.com/office/drawing/2014/main" id="{01BE48A8-2A0A-47FA-9412-1EFE7E98C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2519" y="106188013"/>
          <a:ext cx="1967865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3124200</xdr:colOff>
      <xdr:row>55</xdr:row>
      <xdr:rowOff>47625</xdr:rowOff>
    </xdr:from>
    <xdr:to>
      <xdr:col>1</xdr:col>
      <xdr:colOff>5071110</xdr:colOff>
      <xdr:row>55</xdr:row>
      <xdr:rowOff>1941195</xdr:rowOff>
    </xdr:to>
    <xdr:pic>
      <xdr:nvPicPr>
        <xdr:cNvPr id="90" name="Picture 124" descr="RÃ©sultat de recherche d'images pour &quot;Photinia 'Red Robin'&quot;">
          <a:extLst>
            <a:ext uri="{FF2B5EF4-FFF2-40B4-BE49-F238E27FC236}">
              <a16:creationId xmlns:a16="http://schemas.microsoft.com/office/drawing/2014/main" id="{8BA1A364-A08C-4D7A-A530-244FAACA1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4294" y="106197538"/>
          <a:ext cx="1946910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56</xdr:row>
      <xdr:rowOff>38100</xdr:rowOff>
    </xdr:from>
    <xdr:to>
      <xdr:col>1</xdr:col>
      <xdr:colOff>2708910</xdr:colOff>
      <xdr:row>56</xdr:row>
      <xdr:rowOff>1939290</xdr:rowOff>
    </xdr:to>
    <xdr:pic>
      <xdr:nvPicPr>
        <xdr:cNvPr id="91" name="Picture 127" descr="RÃ©sultat de recherche d'images pour &quot;Pistacia lentiscus&quot;">
          <a:extLst>
            <a:ext uri="{FF2B5EF4-FFF2-40B4-BE49-F238E27FC236}">
              <a16:creationId xmlns:a16="http://schemas.microsoft.com/office/drawing/2014/main" id="{804054C9-2D67-4BA0-A5AA-471BF4CAF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3919" y="108144034"/>
          <a:ext cx="2585085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2857500</xdr:colOff>
      <xdr:row>56</xdr:row>
      <xdr:rowOff>47625</xdr:rowOff>
    </xdr:from>
    <xdr:to>
      <xdr:col>1</xdr:col>
      <xdr:colOff>5482590</xdr:colOff>
      <xdr:row>56</xdr:row>
      <xdr:rowOff>1941195</xdr:rowOff>
    </xdr:to>
    <xdr:pic>
      <xdr:nvPicPr>
        <xdr:cNvPr id="92" name="Picture 128" descr="RÃ©sultat de recherche d'images pour &quot;Pistacia lentiscus&quot;">
          <a:extLst>
            <a:ext uri="{FF2B5EF4-FFF2-40B4-BE49-F238E27FC236}">
              <a16:creationId xmlns:a16="http://schemas.microsoft.com/office/drawing/2014/main" id="{09AA251F-7D58-4F12-90C2-724D0B374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7594" y="108153559"/>
          <a:ext cx="2625090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57</xdr:row>
      <xdr:rowOff>38100</xdr:rowOff>
    </xdr:from>
    <xdr:to>
      <xdr:col>1</xdr:col>
      <xdr:colOff>3009900</xdr:colOff>
      <xdr:row>57</xdr:row>
      <xdr:rowOff>1943100</xdr:rowOff>
    </xdr:to>
    <xdr:pic>
      <xdr:nvPicPr>
        <xdr:cNvPr id="93" name="Picture 129" descr="RÃ©sultat de recherche d'images pour &quot;Pittosporum tobira&quot;">
          <a:extLst>
            <a:ext uri="{FF2B5EF4-FFF2-40B4-BE49-F238E27FC236}">
              <a16:creationId xmlns:a16="http://schemas.microsoft.com/office/drawing/2014/main" id="{18451F04-0D80-4EFF-9B39-6590ADA48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94" y="110100055"/>
          <a:ext cx="293370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3143250</xdr:colOff>
      <xdr:row>57</xdr:row>
      <xdr:rowOff>47625</xdr:rowOff>
    </xdr:from>
    <xdr:to>
      <xdr:col>1</xdr:col>
      <xdr:colOff>5444490</xdr:colOff>
      <xdr:row>57</xdr:row>
      <xdr:rowOff>1908810</xdr:rowOff>
    </xdr:to>
    <xdr:pic>
      <xdr:nvPicPr>
        <xdr:cNvPr id="94" name="Picture 130" descr="RÃ©sultat de recherche d'images pour &quot;Pittosporum tobira&quot;">
          <a:extLst>
            <a:ext uri="{FF2B5EF4-FFF2-40B4-BE49-F238E27FC236}">
              <a16:creationId xmlns:a16="http://schemas.microsoft.com/office/drawing/2014/main" id="{DA0FCCE4-FFAA-4087-8540-EA4CE270B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3344" y="110109580"/>
          <a:ext cx="2301240" cy="1861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58</xdr:row>
      <xdr:rowOff>38100</xdr:rowOff>
    </xdr:from>
    <xdr:to>
      <xdr:col>1</xdr:col>
      <xdr:colOff>3086100</xdr:colOff>
      <xdr:row>58</xdr:row>
      <xdr:rowOff>1939290</xdr:rowOff>
    </xdr:to>
    <xdr:pic>
      <xdr:nvPicPr>
        <xdr:cNvPr id="95" name="Picture 134" descr="RÃ©sultat de recherche d'images pour &quot;Plumbago capensis&quot;">
          <a:extLst>
            <a:ext uri="{FF2B5EF4-FFF2-40B4-BE49-F238E27FC236}">
              <a16:creationId xmlns:a16="http://schemas.microsoft.com/office/drawing/2014/main" id="{22083507-DE21-41AA-A5E3-B6BE1B931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7244" y="112056076"/>
          <a:ext cx="3028950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3171825</xdr:colOff>
      <xdr:row>58</xdr:row>
      <xdr:rowOff>57150</xdr:rowOff>
    </xdr:from>
    <xdr:to>
      <xdr:col>1</xdr:col>
      <xdr:colOff>5524500</xdr:colOff>
      <xdr:row>58</xdr:row>
      <xdr:rowOff>1939290</xdr:rowOff>
    </xdr:to>
    <xdr:pic>
      <xdr:nvPicPr>
        <xdr:cNvPr id="96" name="Picture 135" descr="RÃ©sultat de recherche d'images pour &quot;Plumbago capensis&quot;">
          <a:extLst>
            <a:ext uri="{FF2B5EF4-FFF2-40B4-BE49-F238E27FC236}">
              <a16:creationId xmlns:a16="http://schemas.microsoft.com/office/drawing/2014/main" id="{511B4883-F3A9-44A1-82B9-EF1C56E6B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919" y="112075126"/>
          <a:ext cx="2352675" cy="188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59</xdr:row>
      <xdr:rowOff>28575</xdr:rowOff>
    </xdr:from>
    <xdr:to>
      <xdr:col>1</xdr:col>
      <xdr:colOff>2667000</xdr:colOff>
      <xdr:row>59</xdr:row>
      <xdr:rowOff>1939290</xdr:rowOff>
    </xdr:to>
    <xdr:pic>
      <xdr:nvPicPr>
        <xdr:cNvPr id="97" name="Picture 150" descr="RÃ©sultat de recherche d'images pour &quot;Rosmarinus officinalis&quot;">
          <a:extLst>
            <a:ext uri="{FF2B5EF4-FFF2-40B4-BE49-F238E27FC236}">
              <a16:creationId xmlns:a16="http://schemas.microsoft.com/office/drawing/2014/main" id="{A0805903-FEF7-477D-81D6-8B4CD57FC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94" y="114002572"/>
          <a:ext cx="2590800" cy="1910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2886075</xdr:colOff>
      <xdr:row>59</xdr:row>
      <xdr:rowOff>47625</xdr:rowOff>
    </xdr:from>
    <xdr:to>
      <xdr:col>1</xdr:col>
      <xdr:colOff>5482590</xdr:colOff>
      <xdr:row>59</xdr:row>
      <xdr:rowOff>1908810</xdr:rowOff>
    </xdr:to>
    <xdr:pic>
      <xdr:nvPicPr>
        <xdr:cNvPr id="98" name="Picture 151" descr="RÃ©sultat de recherche d'images pour &quot;Rosmarinus officinalis&quot;">
          <a:extLst>
            <a:ext uri="{FF2B5EF4-FFF2-40B4-BE49-F238E27FC236}">
              <a16:creationId xmlns:a16="http://schemas.microsoft.com/office/drawing/2014/main" id="{5F736974-BD2D-4E22-BBFE-3AE58B2FC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6169" y="114021622"/>
          <a:ext cx="2596515" cy="1861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60</xdr:row>
      <xdr:rowOff>57150</xdr:rowOff>
    </xdr:from>
    <xdr:to>
      <xdr:col>1</xdr:col>
      <xdr:colOff>3348990</xdr:colOff>
      <xdr:row>60</xdr:row>
      <xdr:rowOff>1939290</xdr:rowOff>
    </xdr:to>
    <xdr:pic>
      <xdr:nvPicPr>
        <xdr:cNvPr id="99" name="Picture 152" descr="RÃ©sultat de recherche d'images pour &quot;Rosmarinus officinalis 'OrlÃ©ans'&quot;">
          <a:extLst>
            <a:ext uri="{FF2B5EF4-FFF2-40B4-BE49-F238E27FC236}">
              <a16:creationId xmlns:a16="http://schemas.microsoft.com/office/drawing/2014/main" id="{CD88687F-3ED4-4EAA-9D0B-9CF1CC081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2019" y="115987167"/>
          <a:ext cx="3187065" cy="188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3629025</xdr:colOff>
      <xdr:row>60</xdr:row>
      <xdr:rowOff>76200</xdr:rowOff>
    </xdr:from>
    <xdr:to>
      <xdr:col>1</xdr:col>
      <xdr:colOff>5368290</xdr:colOff>
      <xdr:row>60</xdr:row>
      <xdr:rowOff>1908810</xdr:rowOff>
    </xdr:to>
    <xdr:pic>
      <xdr:nvPicPr>
        <xdr:cNvPr id="100" name="Picture 153" descr="RÃ©sultat de recherche d'images pour &quot;Rosmarinus officinalis 'OrlÃ©ans'&quot;">
          <a:extLst>
            <a:ext uri="{FF2B5EF4-FFF2-40B4-BE49-F238E27FC236}">
              <a16:creationId xmlns:a16="http://schemas.microsoft.com/office/drawing/2014/main" id="{AE80BA01-7F35-486F-82BD-C936684E7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9119" y="116006217"/>
          <a:ext cx="1739265" cy="1832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3371850</xdr:colOff>
      <xdr:row>62</xdr:row>
      <xdr:rowOff>76200</xdr:rowOff>
    </xdr:from>
    <xdr:to>
      <xdr:col>1</xdr:col>
      <xdr:colOff>5253990</xdr:colOff>
      <xdr:row>62</xdr:row>
      <xdr:rowOff>1908810</xdr:rowOff>
    </xdr:to>
    <xdr:pic>
      <xdr:nvPicPr>
        <xdr:cNvPr id="101" name="Picture 159" descr="RÃ©sultat de recherche d'images pour &quot;Salvia greggii 'Fushia'&quot;">
          <a:extLst>
            <a:ext uri="{FF2B5EF4-FFF2-40B4-BE49-F238E27FC236}">
              <a16:creationId xmlns:a16="http://schemas.microsoft.com/office/drawing/2014/main" id="{8F0A3ADC-F3E7-4410-8C2C-F2596A9D5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1944" y="119918259"/>
          <a:ext cx="1882140" cy="1832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62</xdr:row>
      <xdr:rowOff>38100</xdr:rowOff>
    </xdr:from>
    <xdr:to>
      <xdr:col>1</xdr:col>
      <xdr:colOff>2705100</xdr:colOff>
      <xdr:row>62</xdr:row>
      <xdr:rowOff>1939290</xdr:rowOff>
    </xdr:to>
    <xdr:pic>
      <xdr:nvPicPr>
        <xdr:cNvPr id="102" name="Picture 160" descr="RÃ©sultat de recherche d'images pour &quot;Salvia greggii 'Fushia'&quot;">
          <a:extLst>
            <a:ext uri="{FF2B5EF4-FFF2-40B4-BE49-F238E27FC236}">
              <a16:creationId xmlns:a16="http://schemas.microsoft.com/office/drawing/2014/main" id="{4F4C9D43-255F-4547-AC1F-B11C830C7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3444" y="119880159"/>
          <a:ext cx="2571750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64</xdr:row>
      <xdr:rowOff>38100</xdr:rowOff>
    </xdr:from>
    <xdr:to>
      <xdr:col>1</xdr:col>
      <xdr:colOff>2247900</xdr:colOff>
      <xdr:row>64</xdr:row>
      <xdr:rowOff>1901190</xdr:rowOff>
    </xdr:to>
    <xdr:pic>
      <xdr:nvPicPr>
        <xdr:cNvPr id="103" name="Picture 166" descr="RÃ©sultat de recherche d'images pour &quot;Salvia microphylla 'Royal Bumble'&quot;">
          <a:extLst>
            <a:ext uri="{FF2B5EF4-FFF2-40B4-BE49-F238E27FC236}">
              <a16:creationId xmlns:a16="http://schemas.microsoft.com/office/drawing/2014/main" id="{FE354FFB-01C7-41C3-9945-D3B631CD9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5844" y="123792201"/>
          <a:ext cx="1962150" cy="1863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2943225</xdr:colOff>
      <xdr:row>64</xdr:row>
      <xdr:rowOff>19050</xdr:rowOff>
    </xdr:from>
    <xdr:to>
      <xdr:col>1</xdr:col>
      <xdr:colOff>5219700</xdr:colOff>
      <xdr:row>64</xdr:row>
      <xdr:rowOff>1939290</xdr:rowOff>
    </xdr:to>
    <xdr:pic>
      <xdr:nvPicPr>
        <xdr:cNvPr id="104" name="Picture 168" descr="RÃ©sultat de recherche d'images pour &quot;Salvia microphylla 'Royal Bumble'&quot;">
          <a:extLst>
            <a:ext uri="{FF2B5EF4-FFF2-40B4-BE49-F238E27FC236}">
              <a16:creationId xmlns:a16="http://schemas.microsoft.com/office/drawing/2014/main" id="{E74E5C91-86F2-4A7F-9A1A-F8356974B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3319" y="123773151"/>
          <a:ext cx="2276475" cy="1920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61</xdr:row>
      <xdr:rowOff>38100</xdr:rowOff>
    </xdr:from>
    <xdr:to>
      <xdr:col>1</xdr:col>
      <xdr:colOff>2244090</xdr:colOff>
      <xdr:row>61</xdr:row>
      <xdr:rowOff>1908810</xdr:rowOff>
    </xdr:to>
    <xdr:pic>
      <xdr:nvPicPr>
        <xdr:cNvPr id="105" name="Picture 169" descr="RÃ©sultat de recherche d'images pour &quot;Salvia grahamii 'Hot Lips'&quot;">
          <a:extLst>
            <a:ext uri="{FF2B5EF4-FFF2-40B4-BE49-F238E27FC236}">
              <a16:creationId xmlns:a16="http://schemas.microsoft.com/office/drawing/2014/main" id="{443E1F84-570E-4563-A911-48B8B4F36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4419" y="117924138"/>
          <a:ext cx="1929765" cy="1870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3009900</xdr:colOff>
      <xdr:row>61</xdr:row>
      <xdr:rowOff>38100</xdr:rowOff>
    </xdr:from>
    <xdr:to>
      <xdr:col>1</xdr:col>
      <xdr:colOff>4914900</xdr:colOff>
      <xdr:row>61</xdr:row>
      <xdr:rowOff>1908810</xdr:rowOff>
    </xdr:to>
    <xdr:pic>
      <xdr:nvPicPr>
        <xdr:cNvPr id="106" name="Picture 170" descr="RÃ©sultat de recherche d'images pour &quot;Salvia grahamii 'Hot Lips'&quot;">
          <a:extLst>
            <a:ext uri="{FF2B5EF4-FFF2-40B4-BE49-F238E27FC236}">
              <a16:creationId xmlns:a16="http://schemas.microsoft.com/office/drawing/2014/main" id="{E07074CA-E7F3-4E77-B6E5-D099EBE77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994" y="117924138"/>
          <a:ext cx="1905000" cy="1870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63</xdr:row>
      <xdr:rowOff>47625</xdr:rowOff>
    </xdr:from>
    <xdr:to>
      <xdr:col>1</xdr:col>
      <xdr:colOff>3051810</xdr:colOff>
      <xdr:row>63</xdr:row>
      <xdr:rowOff>1941195</xdr:rowOff>
    </xdr:to>
    <xdr:pic>
      <xdr:nvPicPr>
        <xdr:cNvPr id="107" name="Picture 171" descr="RÃ©sultat de recherche d'images pour &quot;Salvia leucantha&quot;">
          <a:extLst>
            <a:ext uri="{FF2B5EF4-FFF2-40B4-BE49-F238E27FC236}">
              <a16:creationId xmlns:a16="http://schemas.microsoft.com/office/drawing/2014/main" id="{DD78551B-7248-4713-B0B1-9C696D8A9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1544" y="121845705"/>
          <a:ext cx="2880360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3400425</xdr:colOff>
      <xdr:row>63</xdr:row>
      <xdr:rowOff>47625</xdr:rowOff>
    </xdr:from>
    <xdr:to>
      <xdr:col>1</xdr:col>
      <xdr:colOff>5334000</xdr:colOff>
      <xdr:row>63</xdr:row>
      <xdr:rowOff>1941195</xdr:rowOff>
    </xdr:to>
    <xdr:pic>
      <xdr:nvPicPr>
        <xdr:cNvPr id="108" name="Picture 172" descr="RÃ©sultat de recherche d'images pour &quot;Salvia leucantha&quot;">
          <a:extLst>
            <a:ext uri="{FF2B5EF4-FFF2-40B4-BE49-F238E27FC236}">
              <a16:creationId xmlns:a16="http://schemas.microsoft.com/office/drawing/2014/main" id="{931D0046-83BC-4444-B74F-02E40F46A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519" y="121845705"/>
          <a:ext cx="1933575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2962275</xdr:colOff>
      <xdr:row>65</xdr:row>
      <xdr:rowOff>38100</xdr:rowOff>
    </xdr:from>
    <xdr:to>
      <xdr:col>1</xdr:col>
      <xdr:colOff>5444490</xdr:colOff>
      <xdr:row>65</xdr:row>
      <xdr:rowOff>1939290</xdr:rowOff>
    </xdr:to>
    <xdr:pic>
      <xdr:nvPicPr>
        <xdr:cNvPr id="109" name="Picture 175" descr="RÃ©sultat de recherche d'images pour &quot;Sedum palmeri (jaune)&quot;">
          <a:extLst>
            <a:ext uri="{FF2B5EF4-FFF2-40B4-BE49-F238E27FC236}">
              <a16:creationId xmlns:a16="http://schemas.microsoft.com/office/drawing/2014/main" id="{5896970D-1217-44BD-91B5-592CDFC60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2369" y="125748222"/>
          <a:ext cx="2482215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65</xdr:row>
      <xdr:rowOff>47625</xdr:rowOff>
    </xdr:from>
    <xdr:to>
      <xdr:col>1</xdr:col>
      <xdr:colOff>2785110</xdr:colOff>
      <xdr:row>65</xdr:row>
      <xdr:rowOff>1941195</xdr:rowOff>
    </xdr:to>
    <xdr:pic>
      <xdr:nvPicPr>
        <xdr:cNvPr id="110" name="Picture 178" descr="RÃ©sultat de recherche d'images pour &quot;Sedum palmeri (jaune)&quot;">
          <a:extLst>
            <a:ext uri="{FF2B5EF4-FFF2-40B4-BE49-F238E27FC236}">
              <a16:creationId xmlns:a16="http://schemas.microsoft.com/office/drawing/2014/main" id="{90721811-3E99-4E04-AC18-39BC30950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0119" y="125757747"/>
          <a:ext cx="2585085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66</xdr:row>
      <xdr:rowOff>38100</xdr:rowOff>
    </xdr:from>
    <xdr:to>
      <xdr:col>1</xdr:col>
      <xdr:colOff>2213610</xdr:colOff>
      <xdr:row>66</xdr:row>
      <xdr:rowOff>1939290</xdr:rowOff>
    </xdr:to>
    <xdr:pic>
      <xdr:nvPicPr>
        <xdr:cNvPr id="111" name="Picture 181" descr="RÃ©sultat de recherche d'images pour &quot;Sedum variÃ©s&quot;">
          <a:extLst>
            <a:ext uri="{FF2B5EF4-FFF2-40B4-BE49-F238E27FC236}">
              <a16:creationId xmlns:a16="http://schemas.microsoft.com/office/drawing/2014/main" id="{54EC9681-9067-4542-AAC0-B51C68231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6794" y="127704243"/>
          <a:ext cx="1946910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2619375</xdr:colOff>
      <xdr:row>66</xdr:row>
      <xdr:rowOff>38100</xdr:rowOff>
    </xdr:from>
    <xdr:to>
      <xdr:col>1</xdr:col>
      <xdr:colOff>5406390</xdr:colOff>
      <xdr:row>66</xdr:row>
      <xdr:rowOff>1939290</xdr:rowOff>
    </xdr:to>
    <xdr:pic>
      <xdr:nvPicPr>
        <xdr:cNvPr id="112" name="Picture 182" descr="RÃ©sultat de recherche d'images pour &quot;Sedum variÃ©s&quot;">
          <a:extLst>
            <a:ext uri="{FF2B5EF4-FFF2-40B4-BE49-F238E27FC236}">
              <a16:creationId xmlns:a16="http://schemas.microsoft.com/office/drawing/2014/main" id="{C43073F8-DFEF-4CCD-A564-9880E13A1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9469" y="127704243"/>
          <a:ext cx="2787015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67</xdr:row>
      <xdr:rowOff>19050</xdr:rowOff>
    </xdr:from>
    <xdr:to>
      <xdr:col>1</xdr:col>
      <xdr:colOff>2785110</xdr:colOff>
      <xdr:row>67</xdr:row>
      <xdr:rowOff>1939290</xdr:rowOff>
    </xdr:to>
    <xdr:pic>
      <xdr:nvPicPr>
        <xdr:cNvPr id="113" name="Picture 188" descr="RÃ©sultat de recherche d'images pour &quot;Stachys byzantina&quot;">
          <a:extLst>
            <a:ext uri="{FF2B5EF4-FFF2-40B4-BE49-F238E27FC236}">
              <a16:creationId xmlns:a16="http://schemas.microsoft.com/office/drawing/2014/main" id="{18ACAD47-C339-4A37-B073-83AC2D805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3919" y="129641213"/>
          <a:ext cx="2661285" cy="1920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2962275</xdr:colOff>
      <xdr:row>67</xdr:row>
      <xdr:rowOff>28575</xdr:rowOff>
    </xdr:from>
    <xdr:to>
      <xdr:col>1</xdr:col>
      <xdr:colOff>5520690</xdr:colOff>
      <xdr:row>67</xdr:row>
      <xdr:rowOff>1903095</xdr:rowOff>
    </xdr:to>
    <xdr:pic>
      <xdr:nvPicPr>
        <xdr:cNvPr id="114" name="Picture 189" descr="RÃ©sultat de recherche d'images pour &quot;Stachys byzantina&quot;">
          <a:extLst>
            <a:ext uri="{FF2B5EF4-FFF2-40B4-BE49-F238E27FC236}">
              <a16:creationId xmlns:a16="http://schemas.microsoft.com/office/drawing/2014/main" id="{E072E7C0-2FC6-4E73-B2B1-7572DDCF5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2369" y="129650738"/>
          <a:ext cx="2558415" cy="1874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68</xdr:row>
      <xdr:rowOff>38100</xdr:rowOff>
    </xdr:from>
    <xdr:to>
      <xdr:col>1</xdr:col>
      <xdr:colOff>2777490</xdr:colOff>
      <xdr:row>68</xdr:row>
      <xdr:rowOff>1943100</xdr:rowOff>
    </xdr:to>
    <xdr:pic>
      <xdr:nvPicPr>
        <xdr:cNvPr id="115" name="Picture 195" descr="RÃ©sultat de recherche d'images pour &quot;Teucrium flavum&quot;">
          <a:extLst>
            <a:ext uri="{FF2B5EF4-FFF2-40B4-BE49-F238E27FC236}">
              <a16:creationId xmlns:a16="http://schemas.microsoft.com/office/drawing/2014/main" id="{0A17036C-0BD1-4E7F-9578-EB0A9A991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2969" y="131616284"/>
          <a:ext cx="263461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3333750</xdr:colOff>
      <xdr:row>68</xdr:row>
      <xdr:rowOff>28575</xdr:rowOff>
    </xdr:from>
    <xdr:to>
      <xdr:col>1</xdr:col>
      <xdr:colOff>5292090</xdr:colOff>
      <xdr:row>68</xdr:row>
      <xdr:rowOff>1945005</xdr:rowOff>
    </xdr:to>
    <xdr:pic>
      <xdr:nvPicPr>
        <xdr:cNvPr id="116" name="Picture 196" descr="RÃ©sultat de recherche d'images pour &quot;Teucrium flavum&quot;">
          <a:extLst>
            <a:ext uri="{FF2B5EF4-FFF2-40B4-BE49-F238E27FC236}">
              <a16:creationId xmlns:a16="http://schemas.microsoft.com/office/drawing/2014/main" id="{ED30A9D9-5E2C-479F-B6DE-3BC9073DE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3844" y="131606759"/>
          <a:ext cx="1958340" cy="1916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69</xdr:row>
      <xdr:rowOff>28575</xdr:rowOff>
    </xdr:from>
    <xdr:to>
      <xdr:col>1</xdr:col>
      <xdr:colOff>2586990</xdr:colOff>
      <xdr:row>69</xdr:row>
      <xdr:rowOff>1939290</xdr:rowOff>
    </xdr:to>
    <xdr:pic>
      <xdr:nvPicPr>
        <xdr:cNvPr id="117" name="Picture 198" descr="RÃ©sultat de recherche d'images pour &quot;Teucrium fruticans&quot;">
          <a:extLst>
            <a:ext uri="{FF2B5EF4-FFF2-40B4-BE49-F238E27FC236}">
              <a16:creationId xmlns:a16="http://schemas.microsoft.com/office/drawing/2014/main" id="{5962FE06-5494-4ED5-B922-6EC5ACCAB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5369" y="133562780"/>
          <a:ext cx="2291715" cy="1910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3190875</xdr:colOff>
      <xdr:row>69</xdr:row>
      <xdr:rowOff>47625</xdr:rowOff>
    </xdr:from>
    <xdr:to>
      <xdr:col>1</xdr:col>
      <xdr:colOff>5105400</xdr:colOff>
      <xdr:row>69</xdr:row>
      <xdr:rowOff>1941195</xdr:rowOff>
    </xdr:to>
    <xdr:pic>
      <xdr:nvPicPr>
        <xdr:cNvPr id="118" name="Picture 199" descr="RÃ©sultat de recherche d'images pour &quot;Teucrium fruticans&quot;">
          <a:extLst>
            <a:ext uri="{FF2B5EF4-FFF2-40B4-BE49-F238E27FC236}">
              <a16:creationId xmlns:a16="http://schemas.microsoft.com/office/drawing/2014/main" id="{D8D35EC3-445D-48FF-89CE-D51652A75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0969" y="133581830"/>
          <a:ext cx="1914525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70</xdr:row>
      <xdr:rowOff>57150</xdr:rowOff>
    </xdr:from>
    <xdr:to>
      <xdr:col>1</xdr:col>
      <xdr:colOff>2819400</xdr:colOff>
      <xdr:row>70</xdr:row>
      <xdr:rowOff>1901190</xdr:rowOff>
    </xdr:to>
    <xdr:pic>
      <xdr:nvPicPr>
        <xdr:cNvPr id="119" name="Picture 200" descr="RÃ©sultat de recherche d'images pour &quot;Teucrium x lucydris&quot;">
          <a:extLst>
            <a:ext uri="{FF2B5EF4-FFF2-40B4-BE49-F238E27FC236}">
              <a16:creationId xmlns:a16="http://schemas.microsoft.com/office/drawing/2014/main" id="{8BFBC386-1540-4296-8A00-73DFF1311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5844" y="135547376"/>
          <a:ext cx="2533650" cy="1844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3067050</xdr:colOff>
      <xdr:row>70</xdr:row>
      <xdr:rowOff>57150</xdr:rowOff>
    </xdr:from>
    <xdr:to>
      <xdr:col>1</xdr:col>
      <xdr:colOff>5520690</xdr:colOff>
      <xdr:row>70</xdr:row>
      <xdr:rowOff>1870710</xdr:rowOff>
    </xdr:to>
    <xdr:pic>
      <xdr:nvPicPr>
        <xdr:cNvPr id="120" name="Picture 201" descr="RÃ©sultat de recherche d'images pour &quot;Teucrium x lucydris&quot;">
          <a:extLst>
            <a:ext uri="{FF2B5EF4-FFF2-40B4-BE49-F238E27FC236}">
              <a16:creationId xmlns:a16="http://schemas.microsoft.com/office/drawing/2014/main" id="{959C4BC5-6AF3-4667-AD4E-8907EC77C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7144" y="135547376"/>
          <a:ext cx="2453640" cy="1813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307975</xdr:colOff>
      <xdr:row>72</xdr:row>
      <xdr:rowOff>26035</xdr:rowOff>
    </xdr:from>
    <xdr:to>
      <xdr:col>1</xdr:col>
      <xdr:colOff>3195955</xdr:colOff>
      <xdr:row>72</xdr:row>
      <xdr:rowOff>1944370</xdr:rowOff>
    </xdr:to>
    <xdr:pic>
      <xdr:nvPicPr>
        <xdr:cNvPr id="121" name="Picture 202" descr="RÃ©sultat de recherche d'images pour &quot;Thymus x citriodorus&quot;">
          <a:extLst>
            <a:ext uri="{FF2B5EF4-FFF2-40B4-BE49-F238E27FC236}">
              <a16:creationId xmlns:a16="http://schemas.microsoft.com/office/drawing/2014/main" id="{78C3D8E8-C5C8-4099-B82B-9D702A0CF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8069" y="139428303"/>
          <a:ext cx="2887980" cy="1918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3755390</xdr:colOff>
      <xdr:row>72</xdr:row>
      <xdr:rowOff>29210</xdr:rowOff>
    </xdr:from>
    <xdr:to>
      <xdr:col>1</xdr:col>
      <xdr:colOff>5178425</xdr:colOff>
      <xdr:row>72</xdr:row>
      <xdr:rowOff>1939925</xdr:rowOff>
    </xdr:to>
    <xdr:pic>
      <xdr:nvPicPr>
        <xdr:cNvPr id="122" name="Picture 204" descr="RÃ©sultat de recherche d'images pour &quot;Thymus x citriodorus&quot;">
          <a:extLst>
            <a:ext uri="{FF2B5EF4-FFF2-40B4-BE49-F238E27FC236}">
              <a16:creationId xmlns:a16="http://schemas.microsoft.com/office/drawing/2014/main" id="{116E5210-D6CF-49D9-AE8D-1B3E94DD6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5484" y="139431478"/>
          <a:ext cx="1423035" cy="1910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71</xdr:row>
      <xdr:rowOff>28575</xdr:rowOff>
    </xdr:from>
    <xdr:to>
      <xdr:col>1</xdr:col>
      <xdr:colOff>2396490</xdr:colOff>
      <xdr:row>71</xdr:row>
      <xdr:rowOff>1906905</xdr:rowOff>
    </xdr:to>
    <xdr:pic>
      <xdr:nvPicPr>
        <xdr:cNvPr id="123" name="Picture 205" descr="RÃ©sultat de recherche d'images pour &quot;Thymus ciliatus&quot;">
          <a:extLst>
            <a:ext uri="{FF2B5EF4-FFF2-40B4-BE49-F238E27FC236}">
              <a16:creationId xmlns:a16="http://schemas.microsoft.com/office/drawing/2014/main" id="{73CDAAF0-1EB5-4822-A9CC-E0FC1E75E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7769" y="137474822"/>
          <a:ext cx="1948815" cy="187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3228975</xdr:colOff>
      <xdr:row>71</xdr:row>
      <xdr:rowOff>38100</xdr:rowOff>
    </xdr:from>
    <xdr:to>
      <xdr:col>1</xdr:col>
      <xdr:colOff>5143500</xdr:colOff>
      <xdr:row>71</xdr:row>
      <xdr:rowOff>1905000</xdr:rowOff>
    </xdr:to>
    <xdr:pic>
      <xdr:nvPicPr>
        <xdr:cNvPr id="124" name="Picture 206" descr="RÃ©sultat de recherche d'images pour &quot;Thymus ciliatus&quot;">
          <a:extLst>
            <a:ext uri="{FF2B5EF4-FFF2-40B4-BE49-F238E27FC236}">
              <a16:creationId xmlns:a16="http://schemas.microsoft.com/office/drawing/2014/main" id="{2C0AF644-40F5-4FC4-BF59-7646D865C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9069" y="137484347"/>
          <a:ext cx="1914525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73</xdr:row>
      <xdr:rowOff>38100</xdr:rowOff>
    </xdr:from>
    <xdr:to>
      <xdr:col>1</xdr:col>
      <xdr:colOff>3276600</xdr:colOff>
      <xdr:row>73</xdr:row>
      <xdr:rowOff>1939290</xdr:rowOff>
    </xdr:to>
    <xdr:pic>
      <xdr:nvPicPr>
        <xdr:cNvPr id="125" name="Picture 207" descr="RÃ©sultat de recherche d'images pour &quot;Thymus serpyllum&quot;">
          <a:extLst>
            <a:ext uri="{FF2B5EF4-FFF2-40B4-BE49-F238E27FC236}">
              <a16:creationId xmlns:a16="http://schemas.microsoft.com/office/drawing/2014/main" id="{0E9CEBE4-C9B5-4B4B-8297-7965F133F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5344" y="141396389"/>
          <a:ext cx="3181350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73</xdr:row>
      <xdr:rowOff>28575</xdr:rowOff>
    </xdr:from>
    <xdr:to>
      <xdr:col>1</xdr:col>
      <xdr:colOff>5444490</xdr:colOff>
      <xdr:row>73</xdr:row>
      <xdr:rowOff>1939290</xdr:rowOff>
    </xdr:to>
    <xdr:pic>
      <xdr:nvPicPr>
        <xdr:cNvPr id="126" name="Picture 208" descr="RÃ©sultat de recherche d'images pour &quot;Thymus serpyllum&quot;">
          <a:extLst>
            <a:ext uri="{FF2B5EF4-FFF2-40B4-BE49-F238E27FC236}">
              <a16:creationId xmlns:a16="http://schemas.microsoft.com/office/drawing/2014/main" id="{50E06028-CDA3-4B92-A66A-DA3EE5F03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3869" y="141386864"/>
          <a:ext cx="1910715" cy="1910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75</xdr:row>
      <xdr:rowOff>19050</xdr:rowOff>
    </xdr:from>
    <xdr:to>
      <xdr:col>1</xdr:col>
      <xdr:colOff>1748790</xdr:colOff>
      <xdr:row>75</xdr:row>
      <xdr:rowOff>1946910</xdr:rowOff>
    </xdr:to>
    <xdr:pic>
      <xdr:nvPicPr>
        <xdr:cNvPr id="127" name="Picture 209" descr="RÃ©sultat de recherche d'images pour &quot;Trachelospermum jasminoides (grpte)&quot;">
          <a:extLst>
            <a:ext uri="{FF2B5EF4-FFF2-40B4-BE49-F238E27FC236}">
              <a16:creationId xmlns:a16="http://schemas.microsoft.com/office/drawing/2014/main" id="{71E58165-9286-4F80-911D-8EA46A097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4419" y="145289380"/>
          <a:ext cx="1434465" cy="1927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2390775</xdr:colOff>
      <xdr:row>75</xdr:row>
      <xdr:rowOff>57150</xdr:rowOff>
    </xdr:from>
    <xdr:to>
      <xdr:col>1</xdr:col>
      <xdr:colOff>5253990</xdr:colOff>
      <xdr:row>75</xdr:row>
      <xdr:rowOff>1908810</xdr:rowOff>
    </xdr:to>
    <xdr:pic>
      <xdr:nvPicPr>
        <xdr:cNvPr id="128" name="Picture 210" descr="RÃ©sultat de recherche d'images pour &quot;Trachelospermum jasminoides (grpte)&quot;">
          <a:extLst>
            <a:ext uri="{FF2B5EF4-FFF2-40B4-BE49-F238E27FC236}">
              <a16:creationId xmlns:a16="http://schemas.microsoft.com/office/drawing/2014/main" id="{98EA1531-C99C-46CE-87B0-218F65E1D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0869" y="145327480"/>
          <a:ext cx="2863215" cy="1851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76</xdr:row>
      <xdr:rowOff>38100</xdr:rowOff>
    </xdr:from>
    <xdr:to>
      <xdr:col>1</xdr:col>
      <xdr:colOff>2708910</xdr:colOff>
      <xdr:row>76</xdr:row>
      <xdr:rowOff>1939290</xdr:rowOff>
    </xdr:to>
    <xdr:pic>
      <xdr:nvPicPr>
        <xdr:cNvPr id="129" name="Picture 211" descr="RÃ©sultat de recherche d'images pour &quot;Verbena bonariense 'Lollipop'&quot;">
          <a:extLst>
            <a:ext uri="{FF2B5EF4-FFF2-40B4-BE49-F238E27FC236}">
              <a16:creationId xmlns:a16="http://schemas.microsoft.com/office/drawing/2014/main" id="{1C957CA0-A761-4D25-8358-649C78106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7244" y="147264451"/>
          <a:ext cx="2651760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3067050</xdr:colOff>
      <xdr:row>76</xdr:row>
      <xdr:rowOff>38100</xdr:rowOff>
    </xdr:from>
    <xdr:to>
      <xdr:col>1</xdr:col>
      <xdr:colOff>5520690</xdr:colOff>
      <xdr:row>76</xdr:row>
      <xdr:rowOff>1939290</xdr:rowOff>
    </xdr:to>
    <xdr:pic>
      <xdr:nvPicPr>
        <xdr:cNvPr id="130" name="Picture 212" descr="RÃ©sultat de recherche d'images pour &quot;Verbena bonariense 'Lollipop'&quot;">
          <a:extLst>
            <a:ext uri="{FF2B5EF4-FFF2-40B4-BE49-F238E27FC236}">
              <a16:creationId xmlns:a16="http://schemas.microsoft.com/office/drawing/2014/main" id="{E97B796A-A0C9-467C-868E-DE6312D90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7144" y="147264451"/>
          <a:ext cx="2453640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77</xdr:row>
      <xdr:rowOff>28575</xdr:rowOff>
    </xdr:from>
    <xdr:to>
      <xdr:col>1</xdr:col>
      <xdr:colOff>2282190</xdr:colOff>
      <xdr:row>77</xdr:row>
      <xdr:rowOff>1905000</xdr:rowOff>
    </xdr:to>
    <xdr:pic>
      <xdr:nvPicPr>
        <xdr:cNvPr id="131" name="Picture 213" descr="RÃ©sultat de recherche d'images pour &quot;Verbena rigida venosa&quot;">
          <a:extLst>
            <a:ext uri="{FF2B5EF4-FFF2-40B4-BE49-F238E27FC236}">
              <a16:creationId xmlns:a16="http://schemas.microsoft.com/office/drawing/2014/main" id="{B81BB804-358A-49A7-8177-B3A945968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4419" y="149210947"/>
          <a:ext cx="1967865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3419475</xdr:colOff>
      <xdr:row>77</xdr:row>
      <xdr:rowOff>47625</xdr:rowOff>
    </xdr:from>
    <xdr:to>
      <xdr:col>1</xdr:col>
      <xdr:colOff>5330190</xdr:colOff>
      <xdr:row>77</xdr:row>
      <xdr:rowOff>1908810</xdr:rowOff>
    </xdr:to>
    <xdr:pic>
      <xdr:nvPicPr>
        <xdr:cNvPr id="132" name="Picture 215" descr="00-Verbena-venosa-Polaris">
          <a:extLst>
            <a:ext uri="{FF2B5EF4-FFF2-40B4-BE49-F238E27FC236}">
              <a16:creationId xmlns:a16="http://schemas.microsoft.com/office/drawing/2014/main" id="{85161F6B-F295-456B-985D-5ACC37CFC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9569" y="149229997"/>
          <a:ext cx="1910715" cy="1861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373380</xdr:colOff>
      <xdr:row>78</xdr:row>
      <xdr:rowOff>38100</xdr:rowOff>
    </xdr:from>
    <xdr:to>
      <xdr:col>1</xdr:col>
      <xdr:colOff>2320290</xdr:colOff>
      <xdr:row>78</xdr:row>
      <xdr:rowOff>1939290</xdr:rowOff>
    </xdr:to>
    <xdr:pic>
      <xdr:nvPicPr>
        <xdr:cNvPr id="133" name="Picture 216" descr="RÃ©sultat de recherche d'images pour &quot;Viburnum tinus&quot;">
          <a:extLst>
            <a:ext uri="{FF2B5EF4-FFF2-40B4-BE49-F238E27FC236}">
              <a16:creationId xmlns:a16="http://schemas.microsoft.com/office/drawing/2014/main" id="{5C8D2774-BB17-4D85-A4FE-1EF8E927E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3474" y="151176493"/>
          <a:ext cx="1946910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3421380</xdr:colOff>
      <xdr:row>78</xdr:row>
      <xdr:rowOff>38100</xdr:rowOff>
    </xdr:from>
    <xdr:to>
      <xdr:col>1</xdr:col>
      <xdr:colOff>5368290</xdr:colOff>
      <xdr:row>78</xdr:row>
      <xdr:rowOff>1939290</xdr:rowOff>
    </xdr:to>
    <xdr:pic>
      <xdr:nvPicPr>
        <xdr:cNvPr id="134" name="Picture 217" descr="RÃ©sultat de recherche d'images pour &quot;Viburnum tinus&quot;">
          <a:extLst>
            <a:ext uri="{FF2B5EF4-FFF2-40B4-BE49-F238E27FC236}">
              <a16:creationId xmlns:a16="http://schemas.microsoft.com/office/drawing/2014/main" id="{778F9546-088A-47CF-A014-6AAFA5D32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1474" y="151176493"/>
          <a:ext cx="1946910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79</xdr:row>
      <xdr:rowOff>19050</xdr:rowOff>
    </xdr:from>
    <xdr:to>
      <xdr:col>1</xdr:col>
      <xdr:colOff>2205990</xdr:colOff>
      <xdr:row>79</xdr:row>
      <xdr:rowOff>1908810</xdr:rowOff>
    </xdr:to>
    <xdr:pic>
      <xdr:nvPicPr>
        <xdr:cNvPr id="135" name="Picture 221" descr="RÃ©sultat de recherche d'images pour &quot;Vinca major 'variegata'&quot;">
          <a:extLst>
            <a:ext uri="{FF2B5EF4-FFF2-40B4-BE49-F238E27FC236}">
              <a16:creationId xmlns:a16="http://schemas.microsoft.com/office/drawing/2014/main" id="{AC992D7B-0333-4A62-92D7-04674931B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6794" y="153113464"/>
          <a:ext cx="1939290" cy="1889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3086100</xdr:colOff>
      <xdr:row>79</xdr:row>
      <xdr:rowOff>19050</xdr:rowOff>
    </xdr:from>
    <xdr:to>
      <xdr:col>1</xdr:col>
      <xdr:colOff>5029200</xdr:colOff>
      <xdr:row>79</xdr:row>
      <xdr:rowOff>1901190</xdr:rowOff>
    </xdr:to>
    <xdr:pic>
      <xdr:nvPicPr>
        <xdr:cNvPr id="136" name="Picture 222" descr="RÃ©sultat de recherche d'images pour &quot;Vinca major 'variegata'&quot;">
          <a:extLst>
            <a:ext uri="{FF2B5EF4-FFF2-40B4-BE49-F238E27FC236}">
              <a16:creationId xmlns:a16="http://schemas.microsoft.com/office/drawing/2014/main" id="{65448B1A-7038-4D38-B2C8-9924380E2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6194" y="153113464"/>
          <a:ext cx="1943100" cy="188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3409950</xdr:colOff>
      <xdr:row>80</xdr:row>
      <xdr:rowOff>19050</xdr:rowOff>
    </xdr:from>
    <xdr:to>
      <xdr:col>1</xdr:col>
      <xdr:colOff>5337810</xdr:colOff>
      <xdr:row>80</xdr:row>
      <xdr:rowOff>1908810</xdr:rowOff>
    </xdr:to>
    <xdr:pic>
      <xdr:nvPicPr>
        <xdr:cNvPr id="137" name="Picture 223" descr="RÃ©sultat de recherche d'images pour &quot;Vinca minor (prune)&quot;">
          <a:extLst>
            <a:ext uri="{FF2B5EF4-FFF2-40B4-BE49-F238E27FC236}">
              <a16:creationId xmlns:a16="http://schemas.microsoft.com/office/drawing/2014/main" id="{8E52BC3A-7C54-4474-A1B8-791D9373B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0044" y="155069485"/>
          <a:ext cx="1927860" cy="1889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80</xdr:row>
      <xdr:rowOff>28575</xdr:rowOff>
    </xdr:from>
    <xdr:to>
      <xdr:col>1</xdr:col>
      <xdr:colOff>3128010</xdr:colOff>
      <xdr:row>80</xdr:row>
      <xdr:rowOff>1941195</xdr:rowOff>
    </xdr:to>
    <xdr:pic>
      <xdr:nvPicPr>
        <xdr:cNvPr id="138" name="Picture 225" descr="RÃ©sultat de recherche d'images pour &quot;Vinca minor (prune)&quot;">
          <a:extLst>
            <a:ext uri="{FF2B5EF4-FFF2-40B4-BE49-F238E27FC236}">
              <a16:creationId xmlns:a16="http://schemas.microsoft.com/office/drawing/2014/main" id="{936C2977-97E4-437C-AB1D-805A7D24D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1544" y="155079010"/>
          <a:ext cx="2956560" cy="1912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4</xdr:row>
      <xdr:rowOff>47625</xdr:rowOff>
    </xdr:from>
    <xdr:to>
      <xdr:col>1</xdr:col>
      <xdr:colOff>2785110</xdr:colOff>
      <xdr:row>4</xdr:row>
      <xdr:rowOff>1908810</xdr:rowOff>
    </xdr:to>
    <xdr:pic>
      <xdr:nvPicPr>
        <xdr:cNvPr id="139" name="Picture 2923" descr="RÃ©sultat de recherche d'images pour &quot;Agapanthus praecox orientalis&quot;">
          <a:extLst>
            <a:ext uri="{FF2B5EF4-FFF2-40B4-BE49-F238E27FC236}">
              <a16:creationId xmlns:a16="http://schemas.microsoft.com/office/drawing/2014/main" id="{A6F22AB8-5F0F-4BC8-AB1F-B36896E6E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5819" y="6440474"/>
          <a:ext cx="2699385" cy="1861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2838450</xdr:colOff>
      <xdr:row>4</xdr:row>
      <xdr:rowOff>47625</xdr:rowOff>
    </xdr:from>
    <xdr:to>
      <xdr:col>1</xdr:col>
      <xdr:colOff>5528310</xdr:colOff>
      <xdr:row>4</xdr:row>
      <xdr:rowOff>1906905</xdr:rowOff>
    </xdr:to>
    <xdr:pic>
      <xdr:nvPicPr>
        <xdr:cNvPr id="140" name="Picture 2924" descr="ImageLarge-310x0">
          <a:extLst>
            <a:ext uri="{FF2B5EF4-FFF2-40B4-BE49-F238E27FC236}">
              <a16:creationId xmlns:a16="http://schemas.microsoft.com/office/drawing/2014/main" id="{14B6E2E2-5198-433F-A01C-8D35B720F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8544" y="6440474"/>
          <a:ext cx="2689860" cy="1859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308610</xdr:colOff>
      <xdr:row>16</xdr:row>
      <xdr:rowOff>308610</xdr:rowOff>
    </xdr:to>
    <xdr:sp macro="" textlink="">
      <xdr:nvSpPr>
        <xdr:cNvPr id="141" name="AutoShape 2926" descr="RÃ©sultat de recherche d'images pour &quot;Ceratostigma larpentae&quot;">
          <a:extLst>
            <a:ext uri="{FF2B5EF4-FFF2-40B4-BE49-F238E27FC236}">
              <a16:creationId xmlns:a16="http://schemas.microsoft.com/office/drawing/2014/main" id="{207E557A-A8C7-46FB-950C-1A93E6809F2B}"/>
            </a:ext>
          </a:extLst>
        </xdr:cNvPr>
        <xdr:cNvSpPr>
          <a:spLocks noChangeAspect="1" noChangeArrowheads="1"/>
        </xdr:cNvSpPr>
      </xdr:nvSpPr>
      <xdr:spPr bwMode="auto">
        <a:xfrm>
          <a:off x="4230094" y="29865099"/>
          <a:ext cx="308610" cy="308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333375</xdr:colOff>
      <xdr:row>19</xdr:row>
      <xdr:rowOff>38100</xdr:rowOff>
    </xdr:from>
    <xdr:to>
      <xdr:col>1</xdr:col>
      <xdr:colOff>2244090</xdr:colOff>
      <xdr:row>19</xdr:row>
      <xdr:rowOff>1943100</xdr:rowOff>
    </xdr:to>
    <xdr:pic>
      <xdr:nvPicPr>
        <xdr:cNvPr id="142" name="Picture 2928" descr="RÃ©sultat de recherche d'images pour &quot;Coronilla glauca&quot;">
          <a:extLst>
            <a:ext uri="{FF2B5EF4-FFF2-40B4-BE49-F238E27FC236}">
              <a16:creationId xmlns:a16="http://schemas.microsoft.com/office/drawing/2014/main" id="{70DA45A8-6211-4254-AB34-ACB4ADF46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3469" y="35771262"/>
          <a:ext cx="191071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2486025</xdr:colOff>
      <xdr:row>19</xdr:row>
      <xdr:rowOff>47625</xdr:rowOff>
    </xdr:from>
    <xdr:to>
      <xdr:col>1</xdr:col>
      <xdr:colOff>5330190</xdr:colOff>
      <xdr:row>19</xdr:row>
      <xdr:rowOff>1941195</xdr:rowOff>
    </xdr:to>
    <xdr:pic>
      <xdr:nvPicPr>
        <xdr:cNvPr id="143" name="Picture 2929" descr="RÃ©sultat de recherche d'images pour &quot;Coronilla glauca&quot;">
          <a:extLst>
            <a:ext uri="{FF2B5EF4-FFF2-40B4-BE49-F238E27FC236}">
              <a16:creationId xmlns:a16="http://schemas.microsoft.com/office/drawing/2014/main" id="{CAA57A6D-2559-473E-9936-FF79686E0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6119" y="35780787"/>
          <a:ext cx="2844165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192833</xdr:colOff>
      <xdr:row>17</xdr:row>
      <xdr:rowOff>34290</xdr:rowOff>
    </xdr:from>
    <xdr:to>
      <xdr:col>1</xdr:col>
      <xdr:colOff>2785110</xdr:colOff>
      <xdr:row>17</xdr:row>
      <xdr:rowOff>1946911</xdr:rowOff>
    </xdr:to>
    <xdr:pic>
      <xdr:nvPicPr>
        <xdr:cNvPr id="144" name="Image 143" descr="Cistus monspeliensis - Ciste de Montpellier">
          <a:extLst>
            <a:ext uri="{FF2B5EF4-FFF2-40B4-BE49-F238E27FC236}">
              <a16:creationId xmlns:a16="http://schemas.microsoft.com/office/drawing/2014/main" id="{DDF6E74A-FB05-4E51-BA21-FC062700B2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09" b="20925"/>
        <a:stretch/>
      </xdr:blipFill>
      <xdr:spPr bwMode="auto">
        <a:xfrm>
          <a:off x="4422927" y="31855410"/>
          <a:ext cx="2592277" cy="1912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3006987</xdr:colOff>
      <xdr:row>17</xdr:row>
      <xdr:rowOff>41910</xdr:rowOff>
    </xdr:from>
    <xdr:to>
      <xdr:col>1</xdr:col>
      <xdr:colOff>5330189</xdr:colOff>
      <xdr:row>17</xdr:row>
      <xdr:rowOff>1939290</xdr:rowOff>
    </xdr:to>
    <xdr:pic>
      <xdr:nvPicPr>
        <xdr:cNvPr id="145" name="Image 144" descr="Ciste de Montpellier, cistus monspeliensis">
          <a:extLst>
            <a:ext uri="{FF2B5EF4-FFF2-40B4-BE49-F238E27FC236}">
              <a16:creationId xmlns:a16="http://schemas.microsoft.com/office/drawing/2014/main" id="{2E6D54C5-526B-4DC0-9A30-916BF2655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7081" y="31863030"/>
          <a:ext cx="2323202" cy="1897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2320290</xdr:colOff>
      <xdr:row>74</xdr:row>
      <xdr:rowOff>1748790</xdr:rowOff>
    </xdr:to>
    <xdr:sp macro="" textlink="">
      <xdr:nvSpPr>
        <xdr:cNvPr id="146" name="AutoShape 4" descr="Thymus vulgaris L., 1753 - Thym commun, Farigoule - Présentation">
          <a:extLst>
            <a:ext uri="{FF2B5EF4-FFF2-40B4-BE49-F238E27FC236}">
              <a16:creationId xmlns:a16="http://schemas.microsoft.com/office/drawing/2014/main" id="{4D06886D-B6E9-4D3D-B046-41BA88FE9957}"/>
            </a:ext>
          </a:extLst>
        </xdr:cNvPr>
        <xdr:cNvSpPr>
          <a:spLocks noChangeAspect="1" noChangeArrowheads="1"/>
        </xdr:cNvSpPr>
      </xdr:nvSpPr>
      <xdr:spPr bwMode="auto">
        <a:xfrm>
          <a:off x="4230094" y="143314310"/>
          <a:ext cx="2320290" cy="1748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173939</xdr:colOff>
      <xdr:row>74</xdr:row>
      <xdr:rowOff>41910</xdr:rowOff>
    </xdr:from>
    <xdr:to>
      <xdr:col>1</xdr:col>
      <xdr:colOff>2663190</xdr:colOff>
      <xdr:row>74</xdr:row>
      <xdr:rowOff>1908810</xdr:rowOff>
    </xdr:to>
    <xdr:pic>
      <xdr:nvPicPr>
        <xdr:cNvPr id="147" name="Image 146" descr="Thymus vulgaris L., 1753 - Thym commun, Farigoule - Présentation">
          <a:extLst>
            <a:ext uri="{FF2B5EF4-FFF2-40B4-BE49-F238E27FC236}">
              <a16:creationId xmlns:a16="http://schemas.microsoft.com/office/drawing/2014/main" id="{4F49BCF5-8089-47BF-BD6A-8383DAAADD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73" b="11581"/>
        <a:stretch/>
      </xdr:blipFill>
      <xdr:spPr bwMode="auto">
        <a:xfrm>
          <a:off x="4404033" y="143356220"/>
          <a:ext cx="2489251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2734851</xdr:colOff>
      <xdr:row>74</xdr:row>
      <xdr:rowOff>87630</xdr:rowOff>
    </xdr:from>
    <xdr:to>
      <xdr:col>1</xdr:col>
      <xdr:colOff>5521408</xdr:colOff>
      <xdr:row>74</xdr:row>
      <xdr:rowOff>1939290</xdr:rowOff>
    </xdr:to>
    <xdr:pic>
      <xdr:nvPicPr>
        <xdr:cNvPr id="148" name="Image 147" descr="Thym (Thymus Vulgaris) Est Utilisé Comme Plante Médicinale Et Aromatique.  Banque D'Images Et Photos Libres De Droits. Image 59026919.">
          <a:extLst>
            <a:ext uri="{FF2B5EF4-FFF2-40B4-BE49-F238E27FC236}">
              <a16:creationId xmlns:a16="http://schemas.microsoft.com/office/drawing/2014/main" id="{B860EDDC-EBB3-4111-B6EB-88458104C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4945" y="143401940"/>
          <a:ext cx="2786557" cy="1851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30480</xdr:colOff>
      <xdr:row>81</xdr:row>
      <xdr:rowOff>7620</xdr:rowOff>
    </xdr:from>
    <xdr:ext cx="5534035" cy="1941195"/>
    <xdr:sp macro="" textlink="">
      <xdr:nvSpPr>
        <xdr:cNvPr id="149" name="Rectangle 277">
          <a:extLst>
            <a:ext uri="{FF2B5EF4-FFF2-40B4-BE49-F238E27FC236}">
              <a16:creationId xmlns:a16="http://schemas.microsoft.com/office/drawing/2014/main" id="{491D5EA0-A889-4E68-9F92-0B5A06FF2CA8}"/>
            </a:ext>
          </a:extLst>
        </xdr:cNvPr>
        <xdr:cNvSpPr>
          <a:spLocks noChangeArrowheads="1"/>
        </xdr:cNvSpPr>
      </xdr:nvSpPr>
      <xdr:spPr bwMode="auto">
        <a:xfrm>
          <a:off x="4260574" y="157014076"/>
          <a:ext cx="5534035" cy="1941195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wrap="square" lIns="82296" tIns="77724" rIns="82296" bIns="0" anchor="t" upright="1"/>
        <a:lstStyle/>
        <a:p>
          <a:pPr algn="ctr" rtl="0">
            <a:defRPr sz="1000"/>
          </a:pPr>
          <a:r>
            <a:rPr lang="fr-FR" sz="3000" b="1" i="0" u="none" strike="noStrike" baseline="0">
              <a:solidFill>
                <a:srgbClr val="000000"/>
              </a:solidFill>
              <a:latin typeface="ITC Garamond Ultra"/>
            </a:rPr>
            <a:t>VEGE</a:t>
          </a:r>
          <a:r>
            <a:rPr lang="fr-FR" sz="5000" b="1" i="0" u="none" strike="noStrike" baseline="0">
              <a:solidFill>
                <a:srgbClr val="000000"/>
              </a:solidFill>
              <a:latin typeface="ITC Garamond Ultra"/>
            </a:rPr>
            <a:t>T</a:t>
          </a:r>
          <a:r>
            <a:rPr lang="fr-FR" sz="3000" b="1" i="0" u="none" strike="noStrike" baseline="0">
              <a:solidFill>
                <a:srgbClr val="000000"/>
              </a:solidFill>
              <a:latin typeface="ITC Garamond Ultra"/>
            </a:rPr>
            <a:t>AUX.30</a:t>
          </a:r>
          <a:endParaRPr lang="fr-FR" sz="3000" b="1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ctr" rtl="0">
            <a:defRPr sz="1000"/>
          </a:pPr>
          <a:r>
            <a:rPr lang="fr-FR" sz="1800" b="1" i="1" u="none" strike="noStrike" baseline="0">
              <a:solidFill>
                <a:srgbClr val="000000"/>
              </a:solidFill>
              <a:latin typeface="Arial"/>
              <a:cs typeface="Arial"/>
            </a:rPr>
            <a:t>Végétaliser les espaces publics</a:t>
          </a:r>
        </a:p>
        <a:p>
          <a:pPr algn="ctr" rtl="0">
            <a:defRPr sz="1000"/>
          </a:pPr>
          <a:r>
            <a:rPr lang="fr-FR" sz="1800" b="1" i="1" u="none" strike="noStrike" baseline="0">
              <a:solidFill>
                <a:srgbClr val="000000"/>
              </a:solidFill>
              <a:latin typeface="Arial"/>
              <a:cs typeface="Arial"/>
            </a:rPr>
            <a:t> de votre commune !</a:t>
          </a:r>
          <a:endParaRPr lang="fr-FR" sz="2000" b="1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ctr" rtl="0">
            <a:defRPr sz="1000"/>
          </a:pPr>
          <a:r>
            <a:rPr lang="fr-FR" sz="1600" b="1" i="1" u="none" strike="noStrike" baseline="0">
              <a:solidFill>
                <a:srgbClr val="339966"/>
              </a:solidFill>
              <a:latin typeface="+mn-lt"/>
              <a:cs typeface="Calibri"/>
            </a:rPr>
            <a:t>Objectifs "Fleurs Locales" &amp; "Zero Phyto"</a:t>
          </a:r>
          <a:endParaRPr lang="fr-FR" sz="1600" b="1" i="0" u="none" strike="noStrike" baseline="0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oneCellAnchor>
  <xdr:oneCellAnchor>
    <xdr:from>
      <xdr:col>1</xdr:col>
      <xdr:colOff>38100</xdr:colOff>
      <xdr:row>81</xdr:row>
      <xdr:rowOff>784860</xdr:rowOff>
    </xdr:from>
    <xdr:ext cx="886460" cy="998088"/>
    <xdr:pic>
      <xdr:nvPicPr>
        <xdr:cNvPr id="150" name="Image 258" descr="arbre-communes2.jpg">
          <a:extLst>
            <a:ext uri="{FF2B5EF4-FFF2-40B4-BE49-F238E27FC236}">
              <a16:creationId xmlns:a16="http://schemas.microsoft.com/office/drawing/2014/main" id="{E70B0F53-004B-4B4D-B94A-22239F05A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8194" y="157791316"/>
          <a:ext cx="886460" cy="998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4634986</xdr:colOff>
      <xdr:row>81</xdr:row>
      <xdr:rowOff>762000</xdr:rowOff>
    </xdr:from>
    <xdr:ext cx="893324" cy="1026160"/>
    <xdr:pic>
      <xdr:nvPicPr>
        <xdr:cNvPr id="151" name="Image 259" descr="arbre-communes2.jpg">
          <a:extLst>
            <a:ext uri="{FF2B5EF4-FFF2-40B4-BE49-F238E27FC236}">
              <a16:creationId xmlns:a16="http://schemas.microsoft.com/office/drawing/2014/main" id="{E8677880-255D-49CC-AEAC-E07A10FC7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5080" y="157768456"/>
          <a:ext cx="893324" cy="102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161926</xdr:colOff>
      <xdr:row>81</xdr:row>
      <xdr:rowOff>57150</xdr:rowOff>
    </xdr:from>
    <xdr:to>
      <xdr:col>1</xdr:col>
      <xdr:colOff>685801</xdr:colOff>
      <xdr:row>81</xdr:row>
      <xdr:rowOff>575310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596E7273-B0E0-4A64-98DA-21D0DA35E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2020" y="157063606"/>
          <a:ext cx="523875" cy="518160"/>
        </a:xfrm>
        <a:prstGeom prst="rect">
          <a:avLst/>
        </a:prstGeom>
      </xdr:spPr>
    </xdr:pic>
    <xdr:clientData/>
  </xdr:twoCellAnchor>
  <xdr:twoCellAnchor editAs="oneCell">
    <xdr:from>
      <xdr:col>1</xdr:col>
      <xdr:colOff>4943476</xdr:colOff>
      <xdr:row>81</xdr:row>
      <xdr:rowOff>38100</xdr:rowOff>
    </xdr:from>
    <xdr:to>
      <xdr:col>1</xdr:col>
      <xdr:colOff>5482591</xdr:colOff>
      <xdr:row>81</xdr:row>
      <xdr:rowOff>567690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617DACA9-01EA-4DFA-9D96-1BD968FDC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3570" y="157044556"/>
          <a:ext cx="539115" cy="5295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2587625</xdr:colOff>
      <xdr:row>8</xdr:row>
      <xdr:rowOff>1947524</xdr:rowOff>
    </xdr:to>
    <xdr:pic>
      <xdr:nvPicPr>
        <xdr:cNvPr id="154" name="Image 153" descr="Achat Campanule des murets « Stella » (Campanula poscharskyana) a  Florablom.com">
          <a:extLst>
            <a:ext uri="{FF2B5EF4-FFF2-40B4-BE49-F238E27FC236}">
              <a16:creationId xmlns:a16="http://schemas.microsoft.com/office/drawing/2014/main" id="{8BEC3D3C-7696-4574-9638-574E5B4F8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94" y="14216932"/>
          <a:ext cx="2587625" cy="194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2667000</xdr:colOff>
      <xdr:row>8</xdr:row>
      <xdr:rowOff>35506</xdr:rowOff>
    </xdr:from>
    <xdr:to>
      <xdr:col>1</xdr:col>
      <xdr:colOff>5216525</xdr:colOff>
      <xdr:row>8</xdr:row>
      <xdr:rowOff>1945798</xdr:rowOff>
    </xdr:to>
    <xdr:pic>
      <xdr:nvPicPr>
        <xdr:cNvPr id="155" name="Image 154" descr="Campanula poscharskyana — Wikipédia">
          <a:extLst>
            <a:ext uri="{FF2B5EF4-FFF2-40B4-BE49-F238E27FC236}">
              <a16:creationId xmlns:a16="http://schemas.microsoft.com/office/drawing/2014/main" id="{9A531CA1-C215-498A-BA17-CE1D3FA34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7094" y="14252438"/>
          <a:ext cx="2549525" cy="1910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149860</xdr:colOff>
      <xdr:row>31</xdr:row>
      <xdr:rowOff>40640</xdr:rowOff>
    </xdr:from>
    <xdr:to>
      <xdr:col>1</xdr:col>
      <xdr:colOff>2967990</xdr:colOff>
      <xdr:row>32</xdr:row>
      <xdr:rowOff>35005</xdr:rowOff>
    </xdr:to>
    <xdr:pic>
      <xdr:nvPicPr>
        <xdr:cNvPr id="156" name="Image 155" descr="Gaura de Lindheimer, Gaura lindheimeri : planter, cultiver, multiplier">
          <a:extLst>
            <a:ext uri="{FF2B5EF4-FFF2-40B4-BE49-F238E27FC236}">
              <a16:creationId xmlns:a16="http://schemas.microsoft.com/office/drawing/2014/main" id="{53F68988-1396-481F-ABCB-DF286D4ECF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08"/>
        <a:stretch/>
      </xdr:blipFill>
      <xdr:spPr bwMode="auto">
        <a:xfrm>
          <a:off x="4379954" y="59246052"/>
          <a:ext cx="2818130" cy="1950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3164931</xdr:colOff>
      <xdr:row>31</xdr:row>
      <xdr:rowOff>56516</xdr:rowOff>
    </xdr:from>
    <xdr:to>
      <xdr:col>1</xdr:col>
      <xdr:colOff>5409565</xdr:colOff>
      <xdr:row>31</xdr:row>
      <xdr:rowOff>1871346</xdr:rowOff>
    </xdr:to>
    <xdr:pic>
      <xdr:nvPicPr>
        <xdr:cNvPr id="157" name="Image 156" descr="Gaura : plantation, taille et conseils d'entretien des fleurs">
          <a:extLst>
            <a:ext uri="{FF2B5EF4-FFF2-40B4-BE49-F238E27FC236}">
              <a16:creationId xmlns:a16="http://schemas.microsoft.com/office/drawing/2014/main" id="{B1F2E308-09A3-466A-AC68-6B0D28DC3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5025" y="59261928"/>
          <a:ext cx="2244634" cy="1814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167639</xdr:colOff>
      <xdr:row>25</xdr:row>
      <xdr:rowOff>106045</xdr:rowOff>
    </xdr:from>
    <xdr:to>
      <xdr:col>1</xdr:col>
      <xdr:colOff>2814995</xdr:colOff>
      <xdr:row>25</xdr:row>
      <xdr:rowOff>1871345</xdr:rowOff>
    </xdr:to>
    <xdr:pic>
      <xdr:nvPicPr>
        <xdr:cNvPr id="158" name="Image 157" descr="Graines de Echinacea Bravado - Le Comptoir des Graines">
          <a:extLst>
            <a:ext uri="{FF2B5EF4-FFF2-40B4-BE49-F238E27FC236}">
              <a16:creationId xmlns:a16="http://schemas.microsoft.com/office/drawing/2014/main" id="{671FAA57-2619-4CDC-A2F2-392C2FDF87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538" b="17104"/>
        <a:stretch/>
      </xdr:blipFill>
      <xdr:spPr bwMode="auto">
        <a:xfrm>
          <a:off x="4397733" y="47575332"/>
          <a:ext cx="2647356" cy="176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3324225</xdr:colOff>
      <xdr:row>25</xdr:row>
      <xdr:rowOff>126365</xdr:rowOff>
    </xdr:from>
    <xdr:to>
      <xdr:col>1</xdr:col>
      <xdr:colOff>5108575</xdr:colOff>
      <xdr:row>25</xdr:row>
      <xdr:rowOff>1938548</xdr:rowOff>
    </xdr:to>
    <xdr:pic>
      <xdr:nvPicPr>
        <xdr:cNvPr id="159" name="Image 158" descr="ECHINACEA 'Bravado' (purpurea) – Échinacée – Coneflower - Jardins Michel  Corbeil">
          <a:extLst>
            <a:ext uri="{FF2B5EF4-FFF2-40B4-BE49-F238E27FC236}">
              <a16:creationId xmlns:a16="http://schemas.microsoft.com/office/drawing/2014/main" id="{84C9BF2F-FD40-4CB4-8682-F8EF5F6E6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4319" y="47595652"/>
          <a:ext cx="1784350" cy="1812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497841</xdr:colOff>
      <xdr:row>2</xdr:row>
      <xdr:rowOff>1940560</xdr:rowOff>
    </xdr:from>
    <xdr:to>
      <xdr:col>1</xdr:col>
      <xdr:colOff>2397126</xdr:colOff>
      <xdr:row>3</xdr:row>
      <xdr:rowOff>1862720</xdr:rowOff>
    </xdr:to>
    <xdr:pic>
      <xdr:nvPicPr>
        <xdr:cNvPr id="160" name="Image 159" descr="Achillée millefeuilles Summer Pastels - Achillea millefolium 'Summer Pastel'  (lot de 3 pieds) : Amazon.fr: Jardin">
          <a:extLst>
            <a:ext uri="{FF2B5EF4-FFF2-40B4-BE49-F238E27FC236}">
              <a16:creationId xmlns:a16="http://schemas.microsoft.com/office/drawing/2014/main" id="{FD4C3856-431F-4F11-82A1-BE86BF5DA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7935" y="4421367"/>
          <a:ext cx="1899285" cy="1878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3080384</xdr:colOff>
      <xdr:row>3</xdr:row>
      <xdr:rowOff>40640</xdr:rowOff>
    </xdr:from>
    <xdr:to>
      <xdr:col>1</xdr:col>
      <xdr:colOff>4949824</xdr:colOff>
      <xdr:row>3</xdr:row>
      <xdr:rowOff>1909485</xdr:rowOff>
    </xdr:to>
    <xdr:pic>
      <xdr:nvPicPr>
        <xdr:cNvPr id="161" name="Image 160" descr="ACHILLEA 'Summer Pastel' (millefolium) – Achillée – Common Yarrow - Jardins  Michel Corbeil">
          <a:extLst>
            <a:ext uri="{FF2B5EF4-FFF2-40B4-BE49-F238E27FC236}">
              <a16:creationId xmlns:a16="http://schemas.microsoft.com/office/drawing/2014/main" id="{A8C3C71F-1566-4EE2-B42E-8FBD42AD6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0478" y="4477468"/>
          <a:ext cx="1869440" cy="1868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2313830</xdr:colOff>
      <xdr:row>5</xdr:row>
      <xdr:rowOff>1717482</xdr:rowOff>
    </xdr:to>
    <xdr:sp macro="" textlink="">
      <xdr:nvSpPr>
        <xdr:cNvPr id="162" name="AutoShape 2" descr="Agrostemma githago - Nielle des blés - Culture et Entretien">
          <a:extLst>
            <a:ext uri="{FF2B5EF4-FFF2-40B4-BE49-F238E27FC236}">
              <a16:creationId xmlns:a16="http://schemas.microsoft.com/office/drawing/2014/main" id="{E9B3B709-128E-4033-B52F-D2022AF3EC89}"/>
            </a:ext>
          </a:extLst>
        </xdr:cNvPr>
        <xdr:cNvSpPr>
          <a:spLocks noChangeAspect="1" noChangeArrowheads="1"/>
        </xdr:cNvSpPr>
      </xdr:nvSpPr>
      <xdr:spPr bwMode="auto">
        <a:xfrm>
          <a:off x="4230094" y="8348870"/>
          <a:ext cx="2313830" cy="1717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2873071</xdr:colOff>
      <xdr:row>5</xdr:row>
      <xdr:rowOff>63613</xdr:rowOff>
    </xdr:from>
    <xdr:to>
      <xdr:col>1</xdr:col>
      <xdr:colOff>5385684</xdr:colOff>
      <xdr:row>5</xdr:row>
      <xdr:rowOff>1929161</xdr:rowOff>
    </xdr:to>
    <xdr:pic>
      <xdr:nvPicPr>
        <xdr:cNvPr id="163" name="Image 162" descr="Agrostemma githago - Nielle des blés - Culture et Entretien">
          <a:extLst>
            <a:ext uri="{FF2B5EF4-FFF2-40B4-BE49-F238E27FC236}">
              <a16:creationId xmlns:a16="http://schemas.microsoft.com/office/drawing/2014/main" id="{F1AA5C44-5974-4968-82AD-DCCA789C8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3165" y="8412483"/>
          <a:ext cx="2512613" cy="1865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137822</xdr:colOff>
      <xdr:row>5</xdr:row>
      <xdr:rowOff>28896</xdr:rowOff>
    </xdr:from>
    <xdr:to>
      <xdr:col>1</xdr:col>
      <xdr:colOff>2491409</xdr:colOff>
      <xdr:row>5</xdr:row>
      <xdr:rowOff>1898317</xdr:rowOff>
    </xdr:to>
    <xdr:pic>
      <xdr:nvPicPr>
        <xdr:cNvPr id="164" name="Image 163" descr="Graines Nielle des blés Blanc et Rose, Agrostemma githago mélange">
          <a:extLst>
            <a:ext uri="{FF2B5EF4-FFF2-40B4-BE49-F238E27FC236}">
              <a16:creationId xmlns:a16="http://schemas.microsoft.com/office/drawing/2014/main" id="{99AF89F1-FC12-4468-8917-B4FFE495F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367916" y="8377766"/>
          <a:ext cx="2353587" cy="186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455874</xdr:colOff>
      <xdr:row>11</xdr:row>
      <xdr:rowOff>66459</xdr:rowOff>
    </xdr:from>
    <xdr:to>
      <xdr:col>1</xdr:col>
      <xdr:colOff>2218413</xdr:colOff>
      <xdr:row>11</xdr:row>
      <xdr:rowOff>1831452</xdr:rowOff>
    </xdr:to>
    <xdr:pic>
      <xdr:nvPicPr>
        <xdr:cNvPr id="165" name="Image 164" descr="Griffes de Sorcière rose - Vente en ligne de plants de Griffes de Sorcière  rose pas cher | Leaderplant">
          <a:extLst>
            <a:ext uri="{FF2B5EF4-FFF2-40B4-BE49-F238E27FC236}">
              <a16:creationId xmlns:a16="http://schemas.microsoft.com/office/drawing/2014/main" id="{EFC30D11-4325-4359-A3E0-16859DF28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5968" y="20151454"/>
          <a:ext cx="1762539" cy="1764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2886323</xdr:colOff>
      <xdr:row>11</xdr:row>
      <xdr:rowOff>42407</xdr:rowOff>
    </xdr:from>
    <xdr:to>
      <xdr:col>1</xdr:col>
      <xdr:colOff>4747219</xdr:colOff>
      <xdr:row>11</xdr:row>
      <xdr:rowOff>1908313</xdr:rowOff>
    </xdr:to>
    <xdr:pic>
      <xdr:nvPicPr>
        <xdr:cNvPr id="166" name="Image 165" descr="Carpobrotus edulis - Griffe de sorcière - Tijardin">
          <a:extLst>
            <a:ext uri="{FF2B5EF4-FFF2-40B4-BE49-F238E27FC236}">
              <a16:creationId xmlns:a16="http://schemas.microsoft.com/office/drawing/2014/main" id="{608986CF-6DC3-4500-AEEE-3DF1117A1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116417" y="20127402"/>
          <a:ext cx="1860896" cy="1865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641831</xdr:colOff>
      <xdr:row>22</xdr:row>
      <xdr:rowOff>74213</xdr:rowOff>
    </xdr:from>
    <xdr:to>
      <xdr:col>1</xdr:col>
      <xdr:colOff>2480809</xdr:colOff>
      <xdr:row>22</xdr:row>
      <xdr:rowOff>1918008</xdr:rowOff>
    </xdr:to>
    <xdr:pic>
      <xdr:nvPicPr>
        <xdr:cNvPr id="167" name="Image 166" descr="30 graines Apténia Stardust (Delosperma floribunda) : Amazon.fr: Jardin">
          <a:extLst>
            <a:ext uri="{FF2B5EF4-FFF2-40B4-BE49-F238E27FC236}">
              <a16:creationId xmlns:a16="http://schemas.microsoft.com/office/drawing/2014/main" id="{683F3BA0-87D4-4173-8502-522176A56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1925" y="41675437"/>
          <a:ext cx="1838978" cy="1843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2533816</xdr:colOff>
      <xdr:row>22</xdr:row>
      <xdr:rowOff>114748</xdr:rowOff>
    </xdr:from>
    <xdr:to>
      <xdr:col>1</xdr:col>
      <xdr:colOff>5905170</xdr:colOff>
      <xdr:row>22</xdr:row>
      <xdr:rowOff>1876507</xdr:rowOff>
    </xdr:to>
    <xdr:pic>
      <xdr:nvPicPr>
        <xdr:cNvPr id="168" name="Image 167" descr="30 DELOSPERMA STARDUST PURPLE Hardy Ground Cover Ice Plant - Etsy France">
          <a:extLst>
            <a:ext uri="{FF2B5EF4-FFF2-40B4-BE49-F238E27FC236}">
              <a16:creationId xmlns:a16="http://schemas.microsoft.com/office/drawing/2014/main" id="{DCC5E61E-2B10-4A07-BC88-9B7DB4B3E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3910" y="41715972"/>
          <a:ext cx="3371354" cy="1761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369484</xdr:colOff>
      <xdr:row>24</xdr:row>
      <xdr:rowOff>56795</xdr:rowOff>
    </xdr:from>
    <xdr:to>
      <xdr:col>1</xdr:col>
      <xdr:colOff>3003322</xdr:colOff>
      <xdr:row>24</xdr:row>
      <xdr:rowOff>1826527</xdr:rowOff>
    </xdr:to>
    <xdr:pic>
      <xdr:nvPicPr>
        <xdr:cNvPr id="169" name="Image 168" descr="Dimorphoteca sp.">
          <a:extLst>
            <a:ext uri="{FF2B5EF4-FFF2-40B4-BE49-F238E27FC236}">
              <a16:creationId xmlns:a16="http://schemas.microsoft.com/office/drawing/2014/main" id="{164AFA58-CA9C-411F-A0CC-2808ACB1A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9578" y="45570061"/>
          <a:ext cx="2633838" cy="1769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3377698</xdr:colOff>
      <xdr:row>24</xdr:row>
      <xdr:rowOff>67461</xdr:rowOff>
    </xdr:from>
    <xdr:to>
      <xdr:col>1</xdr:col>
      <xdr:colOff>5350092</xdr:colOff>
      <xdr:row>24</xdr:row>
      <xdr:rowOff>1874236</xdr:rowOff>
    </xdr:to>
    <xdr:pic>
      <xdr:nvPicPr>
        <xdr:cNvPr id="170" name="Image 169">
          <a:extLst>
            <a:ext uri="{FF2B5EF4-FFF2-40B4-BE49-F238E27FC236}">
              <a16:creationId xmlns:a16="http://schemas.microsoft.com/office/drawing/2014/main" id="{1E1109BC-2F98-488E-BF61-0290C9E799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/>
        <a:srcRect b="4571"/>
        <a:stretch/>
      </xdr:blipFill>
      <xdr:spPr>
        <a:xfrm flipH="1">
          <a:off x="7607792" y="45580727"/>
          <a:ext cx="1972394" cy="1806775"/>
        </a:xfrm>
        <a:prstGeom prst="rect">
          <a:avLst/>
        </a:prstGeom>
      </xdr:spPr>
    </xdr:pic>
    <xdr:clientData/>
  </xdr:twoCellAnchor>
  <xdr:twoCellAnchor editAs="oneCell">
    <xdr:from>
      <xdr:col>1</xdr:col>
      <xdr:colOff>468437</xdr:colOff>
      <xdr:row>33</xdr:row>
      <xdr:rowOff>45437</xdr:rowOff>
    </xdr:from>
    <xdr:to>
      <xdr:col>1</xdr:col>
      <xdr:colOff>2362675</xdr:colOff>
      <xdr:row>33</xdr:row>
      <xdr:rowOff>1934790</xdr:rowOff>
    </xdr:to>
    <xdr:pic>
      <xdr:nvPicPr>
        <xdr:cNvPr id="171" name="Image 170" descr="Gypsophila repens Alba - Gypsophile rampante à fleurs blanches">
          <a:extLst>
            <a:ext uri="{FF2B5EF4-FFF2-40B4-BE49-F238E27FC236}">
              <a16:creationId xmlns:a16="http://schemas.microsoft.com/office/drawing/2014/main" id="{A163CE80-145F-4320-81ED-C3175C926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8531" y="63162891"/>
          <a:ext cx="1894238" cy="1889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2740238</xdr:colOff>
      <xdr:row>33</xdr:row>
      <xdr:rowOff>56796</xdr:rowOff>
    </xdr:from>
    <xdr:to>
      <xdr:col>1</xdr:col>
      <xdr:colOff>5463682</xdr:colOff>
      <xdr:row>33</xdr:row>
      <xdr:rowOff>1895121</xdr:rowOff>
    </xdr:to>
    <xdr:pic>
      <xdr:nvPicPr>
        <xdr:cNvPr id="172" name="Image 171">
          <a:extLst>
            <a:ext uri="{FF2B5EF4-FFF2-40B4-BE49-F238E27FC236}">
              <a16:creationId xmlns:a16="http://schemas.microsoft.com/office/drawing/2014/main" id="{CE57E564-9AB3-433C-BAE8-31B899607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6970332" y="63174250"/>
          <a:ext cx="2723444" cy="1838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K29"/>
  <sheetViews>
    <sheetView tabSelected="1" topLeftCell="A7" workbookViewId="0">
      <selection activeCell="F23" sqref="F23"/>
    </sheetView>
  </sheetViews>
  <sheetFormatPr baseColWidth="10" defaultColWidth="11.44140625" defaultRowHeight="17.55"/>
  <cols>
    <col min="1" max="1" width="3" style="1" customWidth="1"/>
    <col min="2" max="2" width="14.6640625" style="1" customWidth="1"/>
    <col min="3" max="4" width="16" style="1" customWidth="1"/>
    <col min="5" max="5" width="27.109375" style="1" customWidth="1"/>
    <col min="6" max="6" width="46.109375" style="1" customWidth="1"/>
    <col min="7" max="7" width="28.88671875" style="1" customWidth="1"/>
    <col min="8" max="8" width="27.88671875" style="1" customWidth="1"/>
    <col min="9" max="9" width="13.33203125" style="1" customWidth="1"/>
    <col min="10" max="10" width="17.88671875" style="1" customWidth="1"/>
    <col min="11" max="11" width="67.5546875" style="1" customWidth="1"/>
    <col min="12" max="16384" width="11.44140625" style="1"/>
  </cols>
  <sheetData>
    <row r="1" spans="1:11" ht="8.3000000000000007" customHeight="1">
      <c r="A1" s="118"/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57.8" customHeight="1">
      <c r="A2" s="118"/>
      <c r="B2" s="118"/>
      <c r="C2" s="118"/>
      <c r="D2" s="118"/>
      <c r="E2" s="218" t="s">
        <v>1429</v>
      </c>
      <c r="F2" s="219"/>
      <c r="G2" s="219"/>
      <c r="H2" s="220"/>
      <c r="I2" s="119"/>
      <c r="J2" s="119"/>
      <c r="K2" s="119"/>
    </row>
    <row r="3" spans="1:11" ht="18" customHeight="1">
      <c r="A3" s="118"/>
      <c r="B3" s="118"/>
      <c r="C3" s="118"/>
      <c r="D3" s="118"/>
      <c r="E3" s="221" t="s">
        <v>1432</v>
      </c>
      <c r="F3" s="221"/>
      <c r="G3" s="221"/>
      <c r="H3" s="221"/>
      <c r="I3" s="119"/>
      <c r="J3" s="119"/>
      <c r="K3" s="119"/>
    </row>
    <row r="4" spans="1:11" ht="3.8" customHeight="1">
      <c r="A4" s="118"/>
      <c r="B4" s="118"/>
      <c r="C4" s="118"/>
      <c r="D4" s="118"/>
      <c r="E4" s="123"/>
      <c r="F4" s="123"/>
      <c r="G4" s="123"/>
      <c r="H4" s="123"/>
      <c r="I4" s="119"/>
      <c r="J4" s="119"/>
      <c r="K4" s="119"/>
    </row>
    <row r="5" spans="1:11" ht="39" customHeight="1">
      <c r="A5" s="118"/>
      <c r="B5" s="118"/>
      <c r="C5" s="225" t="str">
        <f>IF(AND(I16="Etape complétée !",I18="Etape complétée !",I20="Etape complétée !"),"Version Imprimable à conserver par la Commune","")</f>
        <v/>
      </c>
      <c r="D5" s="122"/>
      <c r="E5" s="124"/>
      <c r="F5" s="222">
        <v>2023</v>
      </c>
      <c r="G5" s="223"/>
      <c r="H5" s="118"/>
      <c r="I5" s="119"/>
      <c r="J5" s="119"/>
      <c r="K5" s="119"/>
    </row>
    <row r="6" spans="1:11" ht="4.55" customHeight="1">
      <c r="A6" s="118"/>
      <c r="B6" s="118"/>
      <c r="C6" s="225"/>
      <c r="D6" s="118"/>
      <c r="E6" s="118"/>
      <c r="F6" s="123"/>
      <c r="G6" s="123"/>
      <c r="H6" s="118"/>
      <c r="I6" s="119"/>
      <c r="J6" s="119"/>
      <c r="K6" s="119"/>
    </row>
    <row r="7" spans="1:11" ht="4.55" customHeight="1">
      <c r="A7" s="118"/>
      <c r="B7" s="118"/>
      <c r="C7" s="225"/>
      <c r="D7" s="118"/>
      <c r="E7" s="118"/>
      <c r="F7" s="118"/>
      <c r="G7" s="118"/>
      <c r="H7" s="118"/>
      <c r="I7" s="119"/>
      <c r="J7" s="119"/>
      <c r="K7" s="119"/>
    </row>
    <row r="8" spans="1:11" ht="23.95" customHeight="1">
      <c r="A8" s="118"/>
      <c r="B8" s="118"/>
      <c r="C8" s="225"/>
      <c r="D8" s="118"/>
      <c r="E8" s="226" t="s">
        <v>1428</v>
      </c>
      <c r="F8" s="227"/>
      <c r="G8" s="227"/>
      <c r="H8" s="228"/>
      <c r="I8" s="119"/>
      <c r="J8" s="119"/>
      <c r="K8" s="119"/>
    </row>
    <row r="9" spans="1:11" ht="23.95" customHeight="1">
      <c r="A9" s="118"/>
      <c r="B9" s="118"/>
      <c r="C9" s="118"/>
      <c r="D9" s="118"/>
      <c r="E9" s="229"/>
      <c r="F9" s="230"/>
      <c r="G9" s="230"/>
      <c r="H9" s="231"/>
      <c r="I9" s="119"/>
      <c r="J9" s="119"/>
      <c r="K9" s="119"/>
    </row>
    <row r="10" spans="1:11" ht="23.95" customHeight="1">
      <c r="A10" s="118"/>
      <c r="B10" s="118"/>
      <c r="C10" s="118"/>
      <c r="D10" s="118"/>
      <c r="E10" s="229"/>
      <c r="F10" s="230"/>
      <c r="G10" s="230"/>
      <c r="H10" s="231"/>
      <c r="I10" s="119"/>
      <c r="J10" s="119"/>
      <c r="K10" s="119"/>
    </row>
    <row r="11" spans="1:11" ht="23.95" customHeight="1">
      <c r="A11" s="118"/>
      <c r="B11" s="118"/>
      <c r="C11" s="118"/>
      <c r="D11" s="118"/>
      <c r="E11" s="229"/>
      <c r="F11" s="230"/>
      <c r="G11" s="230"/>
      <c r="H11" s="231"/>
      <c r="I11" s="119"/>
      <c r="J11" s="119"/>
      <c r="K11" s="119"/>
    </row>
    <row r="12" spans="1:11" ht="23.95" customHeight="1">
      <c r="A12" s="118"/>
      <c r="B12" s="118"/>
      <c r="C12" s="118"/>
      <c r="D12" s="118"/>
      <c r="E12" s="229"/>
      <c r="F12" s="230"/>
      <c r="G12" s="230"/>
      <c r="H12" s="231"/>
      <c r="I12" s="119"/>
      <c r="J12" s="119"/>
      <c r="K12" s="119"/>
    </row>
    <row r="13" spans="1:11" ht="21" customHeight="1">
      <c r="A13" s="118"/>
      <c r="B13" s="118"/>
      <c r="C13" s="118"/>
      <c r="D13" s="118"/>
      <c r="E13" s="232"/>
      <c r="F13" s="233"/>
      <c r="G13" s="233"/>
      <c r="H13" s="234"/>
      <c r="I13" s="119"/>
      <c r="J13" s="119"/>
      <c r="K13" s="119"/>
    </row>
    <row r="14" spans="1:11" ht="5.5" customHeight="1">
      <c r="A14" s="118"/>
      <c r="B14" s="118"/>
      <c r="C14" s="118"/>
      <c r="D14" s="118"/>
      <c r="E14" s="118"/>
      <c r="F14" s="118"/>
      <c r="G14" s="118"/>
      <c r="H14" s="118"/>
      <c r="I14" s="119"/>
      <c r="J14" s="119"/>
      <c r="K14" s="119"/>
    </row>
    <row r="15" spans="1:11" ht="5.95" customHeight="1">
      <c r="A15" s="118"/>
      <c r="B15" s="118"/>
      <c r="C15" s="118"/>
      <c r="D15" s="118"/>
      <c r="E15" s="118"/>
      <c r="F15" s="123"/>
      <c r="G15" s="118"/>
      <c r="H15" s="118"/>
      <c r="I15" s="119"/>
      <c r="J15" s="119"/>
      <c r="K15" s="119"/>
    </row>
    <row r="16" spans="1:11" ht="48.05" customHeight="1">
      <c r="A16" s="118"/>
      <c r="B16" s="118"/>
      <c r="C16" s="121" t="str">
        <f>IF(Etape_administrative="Etape incomplete","Renseignez vos coordonnées ---&gt;","")</f>
        <v>Renseignez vos coordonnées ---&gt;</v>
      </c>
      <c r="D16" s="120"/>
      <c r="E16" s="120"/>
      <c r="F16" s="235" t="s">
        <v>982</v>
      </c>
      <c r="G16" s="236"/>
      <c r="H16" s="120"/>
      <c r="I16" s="199" t="str">
        <f>IF(Etape_administrative="Etape incomplete","","Etape complétée !")</f>
        <v/>
      </c>
      <c r="J16" s="119"/>
      <c r="K16" s="119"/>
    </row>
    <row r="17" spans="1:11" ht="9.25" customHeight="1">
      <c r="A17" s="118"/>
      <c r="B17" s="118"/>
      <c r="C17" s="120"/>
      <c r="D17" s="120"/>
      <c r="E17" s="120"/>
      <c r="F17" s="118"/>
      <c r="G17" s="118"/>
      <c r="H17" s="120"/>
      <c r="I17" s="200"/>
      <c r="J17" s="119"/>
      <c r="K17" s="119"/>
    </row>
    <row r="18" spans="1:11" ht="48.05" customHeight="1">
      <c r="A18" s="118"/>
      <c r="B18" s="118"/>
      <c r="C18" s="121" t="str">
        <f>IF(Etape_projet="Etape incomplete","Renseignez votre projet ---&gt;","")</f>
        <v>Renseignez votre projet ---&gt;</v>
      </c>
      <c r="D18" s="120"/>
      <c r="E18" s="120"/>
      <c r="F18" s="235" t="s">
        <v>983</v>
      </c>
      <c r="G18" s="238"/>
      <c r="H18" s="120"/>
      <c r="I18" s="199" t="str">
        <f>IF(Etape_projet="Etape incomplete","","Etape complétée !")</f>
        <v/>
      </c>
      <c r="J18" s="119"/>
      <c r="K18" s="119"/>
    </row>
    <row r="19" spans="1:11" ht="9.25" customHeight="1">
      <c r="A19" s="118"/>
      <c r="B19" s="118"/>
      <c r="C19" s="120"/>
      <c r="D19" s="120"/>
      <c r="E19" s="120"/>
      <c r="F19" s="118"/>
      <c r="G19" s="118"/>
      <c r="H19" s="120"/>
      <c r="I19" s="200"/>
      <c r="J19" s="119"/>
      <c r="K19" s="119"/>
    </row>
    <row r="20" spans="1:11" ht="48.05" customHeight="1">
      <c r="A20" s="118"/>
      <c r="B20" s="118"/>
      <c r="C20" s="121" t="str">
        <f>IF(Etape_végétaux="Etape incomplete","Renseignez vos végétaux ---&gt;","")</f>
        <v>Renseignez vos végétaux ---&gt;</v>
      </c>
      <c r="D20" s="120"/>
      <c r="E20" s="120"/>
      <c r="F20" s="235" t="s">
        <v>984</v>
      </c>
      <c r="G20" s="236"/>
      <c r="H20" s="120"/>
      <c r="I20" s="199" t="str">
        <f>IF(Etape_végétaux="Besoin d'aide ? Consulter le catalogue !","Etape complétée !","")</f>
        <v/>
      </c>
      <c r="J20" s="119"/>
      <c r="K20" s="119"/>
    </row>
    <row r="21" spans="1:11" ht="9.25" customHeight="1">
      <c r="A21" s="118"/>
      <c r="B21" s="118"/>
      <c r="C21" s="120"/>
      <c r="D21" s="120"/>
      <c r="E21" s="120"/>
      <c r="F21" s="118"/>
      <c r="G21" s="118"/>
      <c r="H21" s="120"/>
      <c r="I21" s="119"/>
      <c r="J21" s="119"/>
      <c r="K21" s="119"/>
    </row>
    <row r="22" spans="1:11" ht="48.05" customHeight="1">
      <c r="A22" s="118"/>
      <c r="B22" s="118"/>
      <c r="C22" s="120"/>
      <c r="D22" s="120"/>
      <c r="E22" s="120"/>
      <c r="F22" s="235" t="s">
        <v>1462</v>
      </c>
      <c r="G22" s="237"/>
      <c r="H22" s="120"/>
      <c r="I22" s="119"/>
      <c r="J22" s="119"/>
      <c r="K22" s="119"/>
    </row>
    <row r="23" spans="1:11" ht="12.05" customHeight="1">
      <c r="A23" s="118"/>
      <c r="B23" s="118"/>
      <c r="C23" s="118"/>
      <c r="D23" s="118"/>
      <c r="E23" s="118"/>
      <c r="F23" s="118"/>
      <c r="G23" s="118"/>
      <c r="H23" s="118"/>
      <c r="I23" s="119"/>
      <c r="J23" s="119"/>
      <c r="K23" s="119"/>
    </row>
    <row r="24" spans="1:11" ht="55.9" customHeight="1">
      <c r="A24" s="118"/>
      <c r="B24" s="118"/>
      <c r="C24" s="224" t="str">
        <f>IF(AND(I16="Etape complétée !",I18="Etape complétée !",I20="Etape complétée !"),"Votre dossier est complet, envoyer ce fichier renommé (avec le nom de la commune) sur cette adresse mail : apn@gard.fr","Lorsque le dossier sera complet, vous trouverez ici les informations nécessaires à l'envoi du dossier !")</f>
        <v>Lorsque le dossier sera complet, vous trouverez ici les informations nécessaires à l'envoi du dossier !</v>
      </c>
      <c r="D24" s="224"/>
      <c r="E24" s="224"/>
      <c r="F24" s="224"/>
      <c r="G24" s="224"/>
      <c r="H24" s="224"/>
      <c r="I24" s="224"/>
      <c r="J24" s="224"/>
      <c r="K24" s="119"/>
    </row>
    <row r="25" spans="1:11" ht="34.450000000000003" customHeight="1">
      <c r="A25" s="118"/>
      <c r="B25" s="118"/>
      <c r="C25" s="217" t="str">
        <f>IF(AND(I16="Etape complétée !",I18="Etape complétée !",I20="Etape complétée !"),"N'oubliez pas d'y ajouter un plan de situation et des photos pour illustrer votre projet !","")</f>
        <v/>
      </c>
      <c r="D25" s="217"/>
      <c r="E25" s="217"/>
      <c r="F25" s="217"/>
      <c r="G25" s="217"/>
      <c r="H25" s="217"/>
      <c r="I25" s="217"/>
      <c r="J25" s="217"/>
      <c r="K25" s="119"/>
    </row>
    <row r="26" spans="1:11">
      <c r="A26" s="118"/>
      <c r="B26" s="118"/>
      <c r="C26" s="118"/>
      <c r="D26" s="118"/>
      <c r="E26" s="118"/>
      <c r="F26" s="118"/>
      <c r="G26" s="118"/>
      <c r="H26" s="118"/>
      <c r="I26" s="118"/>
      <c r="J26" s="118"/>
      <c r="K26" s="119"/>
    </row>
    <row r="27" spans="1:11">
      <c r="A27" s="118"/>
      <c r="B27" s="118"/>
      <c r="C27" s="118"/>
      <c r="D27" s="118"/>
      <c r="E27" s="118"/>
      <c r="F27" s="118"/>
      <c r="G27" s="118"/>
      <c r="H27" s="118"/>
      <c r="I27" s="118"/>
      <c r="J27" s="118"/>
      <c r="K27" s="119"/>
    </row>
    <row r="28" spans="1:11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19"/>
    </row>
    <row r="29" spans="1:11" ht="212.25" customHeight="1">
      <c r="A29" s="118"/>
      <c r="B29" s="118"/>
      <c r="C29" s="118"/>
      <c r="D29" s="118"/>
      <c r="E29" s="118"/>
      <c r="F29" s="118"/>
      <c r="G29" s="118"/>
      <c r="H29" s="118"/>
      <c r="I29" s="118"/>
      <c r="J29" s="118"/>
      <c r="K29" s="119"/>
    </row>
  </sheetData>
  <mergeCells count="11">
    <mergeCell ref="C25:J25"/>
    <mergeCell ref="E2:H2"/>
    <mergeCell ref="E3:H3"/>
    <mergeCell ref="F5:G5"/>
    <mergeCell ref="C24:J24"/>
    <mergeCell ref="C5:C8"/>
    <mergeCell ref="E8:H13"/>
    <mergeCell ref="F20:G20"/>
    <mergeCell ref="F22:G22"/>
    <mergeCell ref="F16:G16"/>
    <mergeCell ref="F18:G18"/>
  </mergeCells>
  <phoneticPr fontId="3" type="noConversion"/>
  <conditionalFormatting sqref="C25">
    <cfRule type="cellIs" dxfId="35" priority="4" stopIfTrue="1" operator="equal">
      <formula>"Votre dossier est complet, envoyer ce fichier renommé (avec le nom de la commune) sur cette adresse mail : APN@gard.fr"</formula>
    </cfRule>
    <cfRule type="cellIs" dxfId="34" priority="5" stopIfTrue="1" operator="equal">
      <formula>"Lorsque le dossier sera complet, vous trouverez ici les informations nécessaires à l'envois du dossier !"</formula>
    </cfRule>
  </conditionalFormatting>
  <conditionalFormatting sqref="C20 C18 C16">
    <cfRule type="cellIs" dxfId="33" priority="6" stopIfTrue="1" operator="equal">
      <formula>"ok"</formula>
    </cfRule>
  </conditionalFormatting>
  <conditionalFormatting sqref="E5">
    <cfRule type="cellIs" dxfId="32" priority="8" stopIfTrue="1" operator="equal">
      <formula>"version Imprimable / Dossier Commune"</formula>
    </cfRule>
  </conditionalFormatting>
  <conditionalFormatting sqref="C5:D5">
    <cfRule type="cellIs" dxfId="31" priority="9" stopIfTrue="1" operator="equal">
      <formula>"Version Imprimable à conserver par la Commune"</formula>
    </cfRule>
  </conditionalFormatting>
  <conditionalFormatting sqref="C25">
    <cfRule type="cellIs" dxfId="30" priority="2" stopIfTrue="1" operator="equal">
      <formula>""</formula>
    </cfRule>
    <cfRule type="cellIs" dxfId="29" priority="3" operator="equal">
      <formula>"N'oubliez pas d'y ajouter un plan de situation et des photos pour illustrer votre projet !"</formula>
    </cfRule>
  </conditionalFormatting>
  <conditionalFormatting sqref="C24:J24">
    <cfRule type="cellIs" dxfId="28" priority="18" stopIfTrue="1" operator="equal">
      <formula>"Votre dossier est complet, envoyer ce fichier renommé (avec le nom de la commune) sur cette adresse mail : APN@gard.fr"</formula>
    </cfRule>
    <cfRule type="cellIs" dxfId="27" priority="19" stopIfTrue="1" operator="equal">
      <formula>"Lorsque le dossier sera complet, vous trouverez ici les informations nécessaires à l'envoi du dossier !"</formula>
    </cfRule>
  </conditionalFormatting>
  <conditionalFormatting sqref="I16:I20">
    <cfRule type="cellIs" dxfId="26" priority="1" stopIfTrue="1" operator="equal">
      <formula>"Etape complétée !"</formula>
    </cfRule>
  </conditionalFormatting>
  <hyperlinks>
    <hyperlink ref="F16" location="Nom_commune" display="Renseigner vos Coordonnées (Informations Administratives)" xr:uid="{00000000-0004-0000-0000-000000000000}"/>
    <hyperlink ref="F18" location="Nom_projet" display="Décrivez votre Projet (Informations de l'Aménagement)" xr:uid="{00000000-0004-0000-0000-000001000000}"/>
    <hyperlink ref="F20" location="Nombre_plants" display="Choisir vos Végétaux (Informations Techniques)" xr:uid="{00000000-0004-0000-0000-000002000000}"/>
    <hyperlink ref="F22" location="Nom_plante" display="Consulter le Catalogue 2018/2019" xr:uid="{00000000-0004-0000-0000-000003000000}"/>
    <hyperlink ref="C5:E5" location="'récap-commune'!A1" display="'récap-commune'!A1" xr:uid="{00000000-0004-0000-0000-000004000000}"/>
  </hyperlinks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7"/>
  <dimension ref="B1:P11"/>
  <sheetViews>
    <sheetView workbookViewId="0">
      <selection activeCell="B5" sqref="B5:B8"/>
    </sheetView>
  </sheetViews>
  <sheetFormatPr baseColWidth="10" defaultColWidth="11.5546875" defaultRowHeight="12.55"/>
  <cols>
    <col min="1" max="1" width="3.109375" style="19" customWidth="1"/>
    <col min="2" max="2" width="11.5546875" style="19" customWidth="1"/>
    <col min="3" max="3" width="18.109375" style="19" customWidth="1"/>
    <col min="4" max="4" width="2.6640625" style="19" customWidth="1"/>
    <col min="5" max="5" width="11.5546875" style="19" customWidth="1"/>
    <col min="6" max="6" width="25.6640625" style="19" customWidth="1"/>
    <col min="7" max="7" width="3.109375" style="19" customWidth="1"/>
    <col min="8" max="8" width="19.6640625" style="19" customWidth="1"/>
    <col min="9" max="9" width="23.6640625" style="19" customWidth="1"/>
    <col min="10" max="10" width="19.6640625" style="19" customWidth="1"/>
    <col min="11" max="11" width="3" style="19" customWidth="1"/>
    <col min="12" max="12" width="19" style="19" customWidth="1"/>
    <col min="13" max="13" width="3.33203125" style="19" customWidth="1"/>
    <col min="14" max="14" width="20.109375" style="19" customWidth="1"/>
    <col min="15" max="15" width="3.6640625" style="19" customWidth="1"/>
    <col min="16" max="16" width="21.6640625" style="19" customWidth="1"/>
    <col min="17" max="16384" width="11.5546875" style="19"/>
  </cols>
  <sheetData>
    <row r="1" spans="2:16" ht="17.55">
      <c r="B1" s="337" t="s">
        <v>743</v>
      </c>
      <c r="C1" s="337"/>
      <c r="E1" s="337" t="s">
        <v>744</v>
      </c>
      <c r="F1" s="337"/>
      <c r="H1" s="337" t="s">
        <v>745</v>
      </c>
      <c r="I1" s="337"/>
      <c r="J1" s="337"/>
      <c r="L1" s="20" t="s">
        <v>746</v>
      </c>
      <c r="N1" s="20" t="s">
        <v>747</v>
      </c>
      <c r="P1" s="20" t="s">
        <v>748</v>
      </c>
    </row>
    <row r="2" spans="2:16" ht="32.6">
      <c r="B2" s="21" t="s">
        <v>749</v>
      </c>
      <c r="C2" s="21" t="s">
        <v>750</v>
      </c>
      <c r="D2" s="22"/>
      <c r="E2" s="21" t="s">
        <v>751</v>
      </c>
      <c r="F2" s="21" t="s">
        <v>752</v>
      </c>
      <c r="G2" s="22"/>
      <c r="H2" s="21" t="s">
        <v>753</v>
      </c>
      <c r="I2" s="21" t="s">
        <v>754</v>
      </c>
      <c r="J2" s="23" t="s">
        <v>755</v>
      </c>
      <c r="L2" s="21" t="s">
        <v>756</v>
      </c>
      <c r="N2" s="21" t="s">
        <v>756</v>
      </c>
      <c r="P2" s="21" t="s">
        <v>756</v>
      </c>
    </row>
    <row r="3" spans="2:16" ht="32.6">
      <c r="B3" s="21" t="s">
        <v>751</v>
      </c>
      <c r="C3" s="21" t="s">
        <v>757</v>
      </c>
      <c r="D3" s="22"/>
      <c r="E3" s="21" t="s">
        <v>758</v>
      </c>
      <c r="F3" s="21" t="s">
        <v>759</v>
      </c>
      <c r="G3" s="22"/>
      <c r="H3" s="21" t="s">
        <v>760</v>
      </c>
      <c r="I3" s="21" t="s">
        <v>761</v>
      </c>
      <c r="J3" s="23" t="s">
        <v>762</v>
      </c>
      <c r="L3" s="21" t="s">
        <v>763</v>
      </c>
      <c r="N3" s="21" t="s">
        <v>763</v>
      </c>
      <c r="P3" s="21" t="s">
        <v>763</v>
      </c>
    </row>
    <row r="4" spans="2:16" ht="32.6">
      <c r="B4" s="21" t="s">
        <v>34</v>
      </c>
      <c r="C4" s="21" t="s">
        <v>764</v>
      </c>
      <c r="D4" s="22"/>
      <c r="E4" s="21" t="s">
        <v>38</v>
      </c>
      <c r="F4" s="21" t="s">
        <v>765</v>
      </c>
      <c r="G4" s="22"/>
      <c r="H4" s="21" t="s">
        <v>766</v>
      </c>
      <c r="I4" s="21" t="s">
        <v>767</v>
      </c>
      <c r="J4" s="23" t="s">
        <v>768</v>
      </c>
    </row>
    <row r="5" spans="2:16" ht="30.7" customHeight="1">
      <c r="B5" s="22"/>
      <c r="C5" s="22"/>
      <c r="D5" s="22"/>
      <c r="E5" s="21" t="s">
        <v>769</v>
      </c>
      <c r="F5" s="21" t="s">
        <v>770</v>
      </c>
      <c r="G5" s="22"/>
      <c r="H5" s="21" t="s">
        <v>771</v>
      </c>
      <c r="I5" s="21" t="s">
        <v>772</v>
      </c>
      <c r="J5" s="23" t="s">
        <v>773</v>
      </c>
    </row>
    <row r="6" spans="2:16" ht="28.5" customHeight="1">
      <c r="E6" s="21" t="s">
        <v>774</v>
      </c>
      <c r="F6" s="21" t="s">
        <v>775</v>
      </c>
      <c r="H6" s="21" t="s">
        <v>776</v>
      </c>
      <c r="I6" s="21" t="s">
        <v>777</v>
      </c>
      <c r="J6" s="23" t="s">
        <v>778</v>
      </c>
    </row>
    <row r="7" spans="2:16" ht="28.5" customHeight="1">
      <c r="E7" s="21" t="s">
        <v>779</v>
      </c>
      <c r="F7" s="21" t="s">
        <v>780</v>
      </c>
      <c r="H7" s="21" t="s">
        <v>781</v>
      </c>
      <c r="I7" s="21" t="s">
        <v>782</v>
      </c>
      <c r="J7" s="23" t="s">
        <v>783</v>
      </c>
    </row>
    <row r="8" spans="2:16" ht="28.5" customHeight="1">
      <c r="E8" s="21" t="s">
        <v>784</v>
      </c>
      <c r="F8" s="21" t="s">
        <v>785</v>
      </c>
    </row>
    <row r="9" spans="2:16" ht="28.5" customHeight="1">
      <c r="E9" s="21" t="s">
        <v>786</v>
      </c>
      <c r="F9" s="21" t="s">
        <v>787</v>
      </c>
    </row>
    <row r="10" spans="2:16" ht="28.5" customHeight="1">
      <c r="E10" s="21" t="s">
        <v>788</v>
      </c>
      <c r="F10" s="21" t="s">
        <v>789</v>
      </c>
    </row>
    <row r="11" spans="2:16" ht="34.9" customHeight="1">
      <c r="E11" s="21" t="s">
        <v>790</v>
      </c>
      <c r="F11" s="21" t="s">
        <v>791</v>
      </c>
    </row>
  </sheetData>
  <sheetProtection algorithmName="SHA-512" hashValue="WXK+QxIbQQh9WX0p4N8ltq8EFHeKASCWL5pGMCLUaLfHkfQD2m2CkI8W7yRKELIgmloSHJ2Zzrt/LnP0ZGJRNA==" saltValue="FcQD62ZSRgWvzFpc6SkX7Q==" spinCount="100000" sheet="1"/>
  <mergeCells count="3">
    <mergeCell ref="B1:C1"/>
    <mergeCell ref="E1:F1"/>
    <mergeCell ref="H1:J1"/>
  </mergeCells>
  <phoneticPr fontId="18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32F37-2A28-43E9-8CD0-5CEBD4DCBA51}">
  <dimension ref="A1:F2437"/>
  <sheetViews>
    <sheetView workbookViewId="0">
      <selection activeCell="F1" sqref="F1"/>
    </sheetView>
  </sheetViews>
  <sheetFormatPr baseColWidth="10" defaultRowHeight="20.7"/>
  <cols>
    <col min="1" max="1" width="59.109375" style="28" customWidth="1"/>
    <col min="2" max="2" width="83.6640625" style="28" customWidth="1"/>
    <col min="3" max="3" width="12" style="167" customWidth="1"/>
    <col min="4" max="5" width="4.109375" style="28" customWidth="1"/>
    <col min="6" max="6" width="18.33203125" style="28" customWidth="1"/>
  </cols>
  <sheetData>
    <row r="1" spans="1:6" ht="41.35">
      <c r="A1" s="209" t="s">
        <v>912</v>
      </c>
      <c r="B1" s="27" t="s">
        <v>910</v>
      </c>
      <c r="C1" s="166" t="s">
        <v>911</v>
      </c>
      <c r="D1" s="27"/>
      <c r="E1" s="27"/>
      <c r="F1" s="187" t="str">
        <f>IF(Catalogue!$F$12="","81",VLOOKUP(Catalogue!$F$12,Illustration,3))</f>
        <v>81</v>
      </c>
    </row>
    <row r="2" spans="1:6" ht="154.5" customHeight="1">
      <c r="A2" s="210" t="s">
        <v>1427</v>
      </c>
      <c r="B2" s="208"/>
      <c r="C2" s="211">
        <v>1</v>
      </c>
      <c r="D2" s="212"/>
      <c r="E2" s="212"/>
      <c r="F2" s="212"/>
    </row>
    <row r="3" spans="1:6" ht="154.5" customHeight="1">
      <c r="A3" s="210" t="s">
        <v>974</v>
      </c>
      <c r="B3" s="208"/>
      <c r="C3" s="211">
        <v>2</v>
      </c>
      <c r="D3" s="212"/>
      <c r="E3" s="212"/>
      <c r="F3" s="212"/>
    </row>
    <row r="4" spans="1:6" ht="154.5" customHeight="1">
      <c r="A4" s="210" t="s">
        <v>1433</v>
      </c>
      <c r="B4"/>
      <c r="C4" s="211">
        <v>3</v>
      </c>
      <c r="D4" s="212"/>
      <c r="E4" s="212"/>
      <c r="F4" s="212"/>
    </row>
    <row r="5" spans="1:6" ht="154.5" customHeight="1">
      <c r="A5" s="210" t="s">
        <v>975</v>
      </c>
      <c r="B5"/>
      <c r="C5" s="211">
        <v>4</v>
      </c>
      <c r="D5" s="212"/>
      <c r="E5" s="212"/>
      <c r="F5" s="212"/>
    </row>
    <row r="6" spans="1:6" ht="154.5" customHeight="1">
      <c r="A6" s="210" t="s">
        <v>1423</v>
      </c>
      <c r="B6"/>
      <c r="C6" s="211">
        <v>5</v>
      </c>
      <c r="D6" s="212"/>
      <c r="E6" s="212"/>
      <c r="F6" s="212"/>
    </row>
    <row r="7" spans="1:6" ht="154.5" customHeight="1">
      <c r="A7" s="210" t="s">
        <v>797</v>
      </c>
      <c r="B7" s="208"/>
      <c r="C7" s="211">
        <v>6</v>
      </c>
      <c r="D7" s="212"/>
      <c r="E7" s="212"/>
      <c r="F7" s="212"/>
    </row>
    <row r="8" spans="1:6" ht="154.5" customHeight="1">
      <c r="A8" s="210" t="s">
        <v>799</v>
      </c>
      <c r="B8" s="208"/>
      <c r="C8" s="211">
        <v>7</v>
      </c>
      <c r="D8" s="212"/>
      <c r="E8" s="212"/>
      <c r="F8" s="212"/>
    </row>
    <row r="9" spans="1:6" ht="154.5" customHeight="1">
      <c r="A9" s="210" t="s">
        <v>1424</v>
      </c>
      <c r="B9"/>
      <c r="C9" s="211">
        <v>8</v>
      </c>
      <c r="D9" s="212"/>
      <c r="E9" s="212"/>
      <c r="F9" s="212"/>
    </row>
    <row r="10" spans="1:6" ht="154.5" customHeight="1">
      <c r="A10" s="210" t="s">
        <v>801</v>
      </c>
      <c r="B10" s="208"/>
      <c r="C10" s="211">
        <v>9</v>
      </c>
      <c r="D10" s="212"/>
      <c r="E10" s="212"/>
      <c r="F10" s="212"/>
    </row>
    <row r="11" spans="1:6" ht="154.5" customHeight="1">
      <c r="A11" s="210" t="s">
        <v>1435</v>
      </c>
      <c r="B11" s="208"/>
      <c r="C11" s="211">
        <v>10</v>
      </c>
      <c r="D11" s="212"/>
      <c r="E11" s="212"/>
      <c r="F11" s="212"/>
    </row>
    <row r="12" spans="1:6" ht="154.5" customHeight="1">
      <c r="A12" s="210" t="s">
        <v>1476</v>
      </c>
      <c r="B12"/>
      <c r="C12" s="211">
        <v>11</v>
      </c>
      <c r="D12" s="212"/>
      <c r="E12" s="212"/>
      <c r="F12" s="212"/>
    </row>
    <row r="13" spans="1:6" ht="154.5" customHeight="1">
      <c r="A13" s="210" t="s">
        <v>803</v>
      </c>
      <c r="B13" s="208"/>
      <c r="C13" s="211">
        <v>12</v>
      </c>
      <c r="D13" s="212"/>
      <c r="E13" s="212"/>
      <c r="F13" s="212"/>
    </row>
    <row r="14" spans="1:6" ht="154.5" customHeight="1">
      <c r="A14" s="210" t="s">
        <v>805</v>
      </c>
      <c r="B14" s="208"/>
      <c r="C14" s="211">
        <v>13</v>
      </c>
      <c r="D14" s="212"/>
      <c r="E14" s="212"/>
      <c r="F14" s="212"/>
    </row>
    <row r="15" spans="1:6" ht="154.5" customHeight="1">
      <c r="A15" s="210" t="s">
        <v>807</v>
      </c>
      <c r="B15" s="208"/>
      <c r="C15" s="211">
        <v>14</v>
      </c>
      <c r="D15" s="212"/>
      <c r="E15" s="212"/>
      <c r="F15" s="212"/>
    </row>
    <row r="16" spans="1:6" ht="154.5" customHeight="1">
      <c r="A16" s="210" t="s">
        <v>809</v>
      </c>
      <c r="B16" s="208"/>
      <c r="C16" s="211">
        <v>15</v>
      </c>
      <c r="D16" s="212"/>
      <c r="E16" s="212"/>
      <c r="F16" s="212"/>
    </row>
    <row r="17" spans="1:6" ht="154.5" customHeight="1">
      <c r="A17" s="210" t="s">
        <v>811</v>
      </c>
      <c r="B17" s="208"/>
      <c r="C17" s="211">
        <v>16</v>
      </c>
      <c r="D17" s="212"/>
      <c r="E17" s="212"/>
      <c r="F17" s="212"/>
    </row>
    <row r="18" spans="1:6" ht="154.5" customHeight="1">
      <c r="A18" s="210" t="s">
        <v>1436</v>
      </c>
      <c r="B18"/>
      <c r="C18" s="211">
        <v>17</v>
      </c>
      <c r="D18" s="212"/>
      <c r="E18" s="212"/>
      <c r="F18" s="212"/>
    </row>
    <row r="19" spans="1:6" ht="154.5" customHeight="1">
      <c r="A19" s="210" t="s">
        <v>1437</v>
      </c>
      <c r="B19" s="208"/>
      <c r="C19" s="211">
        <v>18</v>
      </c>
      <c r="D19" s="212"/>
      <c r="E19" s="212"/>
      <c r="F19" s="212"/>
    </row>
    <row r="20" spans="1:6" ht="154.5" customHeight="1">
      <c r="A20" s="210" t="s">
        <v>976</v>
      </c>
      <c r="B20"/>
      <c r="C20" s="211">
        <v>19</v>
      </c>
      <c r="D20" s="212"/>
      <c r="E20" s="212"/>
      <c r="F20" s="212"/>
    </row>
    <row r="21" spans="1:6" ht="154.5" customHeight="1">
      <c r="A21" s="210" t="s">
        <v>814</v>
      </c>
      <c r="B21" s="208"/>
      <c r="C21" s="211">
        <v>20</v>
      </c>
      <c r="D21" s="212"/>
      <c r="E21" s="212"/>
      <c r="F21" s="212"/>
    </row>
    <row r="22" spans="1:6" ht="154.5" customHeight="1">
      <c r="A22" s="210" t="s">
        <v>815</v>
      </c>
      <c r="B22" s="208"/>
      <c r="C22" s="211">
        <v>21</v>
      </c>
      <c r="D22" s="212"/>
      <c r="E22" s="212"/>
      <c r="F22" s="212"/>
    </row>
    <row r="23" spans="1:6" ht="154.5" customHeight="1">
      <c r="A23" s="210" t="s">
        <v>1468</v>
      </c>
      <c r="B23"/>
      <c r="C23" s="211">
        <v>22</v>
      </c>
      <c r="D23" s="212"/>
      <c r="E23" s="212"/>
      <c r="F23" s="212"/>
    </row>
    <row r="24" spans="1:6" ht="154.5" customHeight="1">
      <c r="A24" s="213" t="s">
        <v>1438</v>
      </c>
      <c r="B24" s="208"/>
      <c r="C24" s="211">
        <v>23</v>
      </c>
      <c r="D24" s="212"/>
      <c r="E24" s="212"/>
      <c r="F24" s="212"/>
    </row>
    <row r="25" spans="1:6" ht="154.5" customHeight="1">
      <c r="A25" s="213" t="s">
        <v>1470</v>
      </c>
      <c r="B25" s="208"/>
      <c r="C25" s="211">
        <v>24</v>
      </c>
      <c r="D25" s="212"/>
      <c r="E25" s="212"/>
      <c r="F25" s="212"/>
    </row>
    <row r="26" spans="1:6" ht="154.5" customHeight="1">
      <c r="A26" s="213" t="s">
        <v>1439</v>
      </c>
      <c r="B26"/>
      <c r="C26" s="211">
        <v>25</v>
      </c>
      <c r="D26" s="212"/>
      <c r="E26" s="212"/>
      <c r="F26" s="212"/>
    </row>
    <row r="27" spans="1:6" ht="154.5" customHeight="1">
      <c r="A27" s="213" t="s">
        <v>1441</v>
      </c>
      <c r="B27" s="208"/>
      <c r="C27" s="211">
        <v>26</v>
      </c>
      <c r="D27" s="212"/>
      <c r="E27" s="212"/>
      <c r="F27" s="212"/>
    </row>
    <row r="28" spans="1:6" ht="154.5" customHeight="1">
      <c r="A28" s="213" t="s">
        <v>819</v>
      </c>
      <c r="B28" s="208"/>
      <c r="C28" s="211">
        <v>27</v>
      </c>
      <c r="D28" s="212"/>
      <c r="E28" s="212"/>
      <c r="F28" s="212"/>
    </row>
    <row r="29" spans="1:6" ht="154.5" customHeight="1">
      <c r="A29" s="213" t="s">
        <v>821</v>
      </c>
      <c r="B29" s="208"/>
      <c r="C29" s="211">
        <v>28</v>
      </c>
      <c r="D29" s="212"/>
      <c r="E29" s="212"/>
      <c r="F29" s="212"/>
    </row>
    <row r="30" spans="1:6" ht="154.5" customHeight="1">
      <c r="A30" s="213" t="s">
        <v>823</v>
      </c>
      <c r="B30" s="208"/>
      <c r="C30" s="211">
        <v>29</v>
      </c>
      <c r="D30" s="212"/>
      <c r="E30" s="212"/>
      <c r="F30" s="212"/>
    </row>
    <row r="31" spans="1:6" ht="154.5" customHeight="1">
      <c r="A31" s="213" t="s">
        <v>1442</v>
      </c>
      <c r="B31" s="208"/>
      <c r="C31" s="211">
        <v>30</v>
      </c>
      <c r="D31" s="212"/>
      <c r="E31" s="212"/>
      <c r="F31" s="212"/>
    </row>
    <row r="32" spans="1:6" ht="154.5" customHeight="1">
      <c r="A32" s="213" t="s">
        <v>1443</v>
      </c>
      <c r="B32" s="208"/>
      <c r="C32" s="211">
        <v>31</v>
      </c>
      <c r="D32" s="212"/>
      <c r="E32" s="212"/>
      <c r="F32" s="212"/>
    </row>
    <row r="33" spans="1:6" ht="154.5" customHeight="1">
      <c r="A33" s="213" t="s">
        <v>1444</v>
      </c>
      <c r="B33" s="208"/>
      <c r="C33" s="211">
        <v>32</v>
      </c>
      <c r="D33" s="212"/>
      <c r="E33" s="212"/>
      <c r="F33" s="212"/>
    </row>
    <row r="34" spans="1:6" ht="154.5" customHeight="1">
      <c r="A34" s="213" t="s">
        <v>1472</v>
      </c>
      <c r="B34"/>
      <c r="C34" s="211">
        <v>33</v>
      </c>
      <c r="D34" s="212"/>
      <c r="E34" s="212"/>
      <c r="F34" s="212"/>
    </row>
    <row r="35" spans="1:6" ht="154.5" customHeight="1">
      <c r="A35" s="213" t="s">
        <v>1445</v>
      </c>
      <c r="B35" s="208"/>
      <c r="C35" s="211">
        <v>34</v>
      </c>
      <c r="D35" s="212"/>
      <c r="E35" s="212"/>
      <c r="F35" s="212"/>
    </row>
    <row r="36" spans="1:6" ht="154.5" customHeight="1">
      <c r="A36" s="213" t="s">
        <v>1446</v>
      </c>
      <c r="B36" s="208"/>
      <c r="C36" s="211">
        <v>35</v>
      </c>
      <c r="D36" s="212"/>
      <c r="E36" s="212"/>
      <c r="F36" s="212"/>
    </row>
    <row r="37" spans="1:6" ht="154.5" customHeight="1">
      <c r="A37" s="213" t="s">
        <v>829</v>
      </c>
      <c r="B37" s="208"/>
      <c r="C37" s="211">
        <v>36</v>
      </c>
      <c r="D37" s="212"/>
      <c r="E37" s="212"/>
      <c r="F37" s="212"/>
    </row>
    <row r="38" spans="1:6" ht="154.5" customHeight="1">
      <c r="A38" s="213" t="s">
        <v>831</v>
      </c>
      <c r="B38" s="208"/>
      <c r="C38" s="211">
        <v>37</v>
      </c>
      <c r="D38" s="212"/>
      <c r="E38" s="212"/>
      <c r="F38" s="212"/>
    </row>
    <row r="39" spans="1:6" ht="154.5" customHeight="1">
      <c r="A39" s="213" t="s">
        <v>833</v>
      </c>
      <c r="B39" s="208"/>
      <c r="C39" s="211">
        <v>38</v>
      </c>
      <c r="D39" s="212"/>
      <c r="E39" s="212"/>
      <c r="F39" s="212"/>
    </row>
    <row r="40" spans="1:6" ht="154.5" customHeight="1">
      <c r="A40" s="213" t="s">
        <v>835</v>
      </c>
      <c r="B40" s="208"/>
      <c r="C40" s="211">
        <v>39</v>
      </c>
      <c r="D40" s="212"/>
      <c r="E40" s="212"/>
      <c r="F40" s="212"/>
    </row>
    <row r="41" spans="1:6" ht="154.5" customHeight="1">
      <c r="A41" s="213" t="s">
        <v>837</v>
      </c>
      <c r="B41" s="208"/>
      <c r="C41" s="211">
        <v>40</v>
      </c>
      <c r="D41" s="212"/>
      <c r="E41" s="212"/>
      <c r="F41" s="212"/>
    </row>
    <row r="42" spans="1:6" ht="154.5" customHeight="1">
      <c r="A42" s="213" t="s">
        <v>839</v>
      </c>
      <c r="B42" s="208"/>
      <c r="C42" s="211">
        <v>41</v>
      </c>
      <c r="D42" s="212"/>
      <c r="E42" s="212"/>
      <c r="F42" s="212"/>
    </row>
    <row r="43" spans="1:6" ht="154.5" customHeight="1">
      <c r="A43" s="213" t="s">
        <v>841</v>
      </c>
      <c r="B43" s="208"/>
      <c r="C43" s="211">
        <v>42</v>
      </c>
      <c r="D43" s="212"/>
      <c r="E43" s="212"/>
      <c r="F43" s="212"/>
    </row>
    <row r="44" spans="1:6" ht="154.5" customHeight="1">
      <c r="A44" s="213" t="s">
        <v>843</v>
      </c>
      <c r="B44" s="208"/>
      <c r="C44" s="211">
        <v>43</v>
      </c>
      <c r="D44" s="212"/>
      <c r="E44" s="212"/>
      <c r="F44" s="212"/>
    </row>
    <row r="45" spans="1:6" ht="154.5" customHeight="1">
      <c r="A45" s="213" t="s">
        <v>845</v>
      </c>
      <c r="B45" s="208"/>
      <c r="C45" s="211">
        <v>44</v>
      </c>
      <c r="D45" s="212"/>
      <c r="E45" s="212"/>
      <c r="F45" s="212"/>
    </row>
    <row r="46" spans="1:6" ht="154.5" customHeight="1">
      <c r="A46" s="213" t="s">
        <v>847</v>
      </c>
      <c r="B46" s="208"/>
      <c r="C46" s="211">
        <v>45</v>
      </c>
      <c r="D46" s="212"/>
      <c r="E46" s="212"/>
      <c r="F46" s="212"/>
    </row>
    <row r="47" spans="1:6" ht="154.5" customHeight="1">
      <c r="A47" s="213" t="s">
        <v>849</v>
      </c>
      <c r="B47" s="208"/>
      <c r="C47" s="211">
        <v>46</v>
      </c>
      <c r="D47" s="212"/>
      <c r="E47" s="212"/>
      <c r="F47" s="212"/>
    </row>
    <row r="48" spans="1:6" ht="154.5" customHeight="1">
      <c r="A48" s="213" t="s">
        <v>851</v>
      </c>
      <c r="B48" s="208"/>
      <c r="C48" s="211">
        <v>47</v>
      </c>
      <c r="D48" s="212"/>
      <c r="E48" s="212"/>
      <c r="F48" s="212"/>
    </row>
    <row r="49" spans="1:6" ht="154.5" customHeight="1">
      <c r="A49" s="165" t="s">
        <v>853</v>
      </c>
      <c r="B49" s="208"/>
      <c r="C49" s="211">
        <v>48</v>
      </c>
      <c r="D49" s="212"/>
      <c r="E49" s="212"/>
      <c r="F49" s="212"/>
    </row>
    <row r="50" spans="1:6" ht="154.5" customHeight="1">
      <c r="A50" s="165" t="s">
        <v>855</v>
      </c>
      <c r="B50" s="208"/>
      <c r="C50" s="211">
        <v>49</v>
      </c>
      <c r="D50" s="212"/>
      <c r="E50" s="212"/>
      <c r="F50" s="212"/>
    </row>
    <row r="51" spans="1:6" ht="154.5" customHeight="1">
      <c r="A51" s="165" t="s">
        <v>857</v>
      </c>
      <c r="B51" s="208"/>
      <c r="C51" s="211">
        <v>50</v>
      </c>
      <c r="D51" s="212"/>
      <c r="E51" s="212"/>
      <c r="F51" s="212"/>
    </row>
    <row r="52" spans="1:6" ht="154.5" customHeight="1">
      <c r="A52" s="165" t="s">
        <v>858</v>
      </c>
      <c r="B52" s="208"/>
      <c r="C52" s="211">
        <v>51</v>
      </c>
      <c r="D52" s="212"/>
      <c r="E52" s="212"/>
      <c r="F52" s="212"/>
    </row>
    <row r="53" spans="1:6" ht="154.5" customHeight="1">
      <c r="A53" s="165" t="s">
        <v>860</v>
      </c>
      <c r="B53" s="208"/>
      <c r="C53" s="211">
        <v>52</v>
      </c>
      <c r="D53" s="212"/>
      <c r="E53" s="212"/>
      <c r="F53" s="212"/>
    </row>
    <row r="54" spans="1:6" ht="154.5" customHeight="1">
      <c r="A54" s="165" t="s">
        <v>862</v>
      </c>
      <c r="B54" s="208"/>
      <c r="C54" s="211">
        <v>53</v>
      </c>
      <c r="D54" s="212"/>
      <c r="E54" s="212"/>
      <c r="F54" s="212"/>
    </row>
    <row r="55" spans="1:6" ht="154.5" customHeight="1">
      <c r="A55" s="165" t="s">
        <v>864</v>
      </c>
      <c r="B55" s="208"/>
      <c r="C55" s="211">
        <v>54</v>
      </c>
      <c r="D55" s="212"/>
      <c r="E55" s="212"/>
      <c r="F55" s="212"/>
    </row>
    <row r="56" spans="1:6" ht="154.5" customHeight="1">
      <c r="A56" s="165" t="s">
        <v>1447</v>
      </c>
      <c r="B56" s="208"/>
      <c r="C56" s="211">
        <v>55</v>
      </c>
      <c r="D56" s="212"/>
      <c r="E56" s="212"/>
      <c r="F56" s="212"/>
    </row>
    <row r="57" spans="1:6" ht="154.5" customHeight="1">
      <c r="A57" s="165" t="s">
        <v>867</v>
      </c>
      <c r="B57" s="208"/>
      <c r="C57" s="211">
        <v>56</v>
      </c>
      <c r="D57" s="212"/>
      <c r="E57" s="212"/>
      <c r="F57"/>
    </row>
    <row r="58" spans="1:6" ht="154.5" customHeight="1">
      <c r="A58" s="165" t="s">
        <v>869</v>
      </c>
      <c r="B58" s="208"/>
      <c r="C58" s="211">
        <v>57</v>
      </c>
      <c r="D58" s="212"/>
      <c r="E58" s="212"/>
      <c r="F58"/>
    </row>
    <row r="59" spans="1:6" ht="154.5" customHeight="1">
      <c r="A59" s="165" t="s">
        <v>871</v>
      </c>
      <c r="B59" s="208"/>
      <c r="C59" s="211">
        <v>58</v>
      </c>
      <c r="D59" s="212"/>
      <c r="E59" s="212"/>
      <c r="F59" s="212"/>
    </row>
    <row r="60" spans="1:6" ht="154.5" customHeight="1">
      <c r="A60" s="165" t="s">
        <v>873</v>
      </c>
      <c r="B60" s="208"/>
      <c r="C60" s="211">
        <v>59</v>
      </c>
      <c r="D60" s="212"/>
      <c r="E60" s="212"/>
      <c r="F60" s="212"/>
    </row>
    <row r="61" spans="1:6" ht="154.5" customHeight="1">
      <c r="A61" s="165" t="s">
        <v>1448</v>
      </c>
      <c r="B61" s="208"/>
      <c r="C61" s="211">
        <v>60</v>
      </c>
      <c r="D61" s="212"/>
      <c r="E61" s="212"/>
      <c r="F61" s="212"/>
    </row>
    <row r="62" spans="1:6" ht="154.5" customHeight="1">
      <c r="A62" s="165" t="s">
        <v>1449</v>
      </c>
      <c r="B62" s="208"/>
      <c r="C62" s="211">
        <v>61</v>
      </c>
      <c r="D62" s="212"/>
      <c r="E62" s="212"/>
      <c r="F62" s="212"/>
    </row>
    <row r="63" spans="1:6" ht="154.5" customHeight="1">
      <c r="A63" s="165" t="s">
        <v>1450</v>
      </c>
      <c r="B63" s="208"/>
      <c r="C63" s="211">
        <v>62</v>
      </c>
      <c r="D63" s="212"/>
      <c r="E63" s="212"/>
      <c r="F63" s="212"/>
    </row>
    <row r="64" spans="1:6" ht="154.5" customHeight="1">
      <c r="A64" s="165" t="s">
        <v>878</v>
      </c>
      <c r="B64" s="208"/>
      <c r="C64" s="211">
        <v>63</v>
      </c>
      <c r="D64" s="212"/>
      <c r="E64" s="212"/>
      <c r="F64" s="212"/>
    </row>
    <row r="65" spans="1:6" ht="154.5" customHeight="1">
      <c r="A65" s="165" t="s">
        <v>1451</v>
      </c>
      <c r="B65" s="208"/>
      <c r="C65" s="211">
        <v>64</v>
      </c>
      <c r="D65" s="212"/>
      <c r="E65" s="212"/>
      <c r="F65" s="212"/>
    </row>
    <row r="66" spans="1:6" ht="154.5" customHeight="1">
      <c r="A66" s="165" t="s">
        <v>1452</v>
      </c>
      <c r="B66" s="208"/>
      <c r="C66" s="211">
        <v>65</v>
      </c>
      <c r="D66" s="212"/>
      <c r="E66" s="212"/>
      <c r="F66" s="212"/>
    </row>
    <row r="67" spans="1:6" ht="154.5" customHeight="1">
      <c r="A67" s="165" t="s">
        <v>880</v>
      </c>
      <c r="B67" s="208"/>
      <c r="C67" s="211">
        <v>66</v>
      </c>
      <c r="D67" s="212"/>
      <c r="E67" s="212"/>
      <c r="F67" s="212"/>
    </row>
    <row r="68" spans="1:6" ht="154.5" customHeight="1">
      <c r="A68" s="165" t="s">
        <v>881</v>
      </c>
      <c r="B68" s="208"/>
      <c r="C68" s="211">
        <v>67</v>
      </c>
      <c r="D68" s="212"/>
      <c r="E68" s="212"/>
      <c r="F68" s="212"/>
    </row>
    <row r="69" spans="1:6" ht="154.5" customHeight="1">
      <c r="A69" s="165" t="s">
        <v>883</v>
      </c>
      <c r="B69" s="208"/>
      <c r="C69" s="211">
        <v>68</v>
      </c>
      <c r="D69" s="212"/>
      <c r="E69" s="212"/>
      <c r="F69" s="212"/>
    </row>
    <row r="70" spans="1:6" ht="154.5" customHeight="1">
      <c r="A70" s="165" t="s">
        <v>885</v>
      </c>
      <c r="B70" s="208"/>
      <c r="C70" s="211">
        <v>69</v>
      </c>
      <c r="D70" s="212"/>
      <c r="E70" s="212"/>
      <c r="F70" s="212"/>
    </row>
    <row r="71" spans="1:6" ht="154.5" customHeight="1">
      <c r="A71" s="165" t="s">
        <v>887</v>
      </c>
      <c r="B71" s="208"/>
      <c r="C71" s="211">
        <v>70</v>
      </c>
      <c r="D71" s="212"/>
      <c r="E71" s="212"/>
      <c r="F71" s="212"/>
    </row>
    <row r="72" spans="1:6" ht="154.5" customHeight="1">
      <c r="A72" s="165" t="s">
        <v>890</v>
      </c>
      <c r="B72" s="208"/>
      <c r="C72" s="211">
        <v>71</v>
      </c>
      <c r="D72" s="212"/>
      <c r="E72" s="212"/>
      <c r="F72" s="212"/>
    </row>
    <row r="73" spans="1:6" ht="154.5" customHeight="1">
      <c r="A73" s="165" t="s">
        <v>1418</v>
      </c>
      <c r="B73" s="208"/>
      <c r="C73" s="211">
        <v>72</v>
      </c>
      <c r="D73" s="212"/>
      <c r="E73" s="212"/>
      <c r="F73" s="212"/>
    </row>
    <row r="74" spans="1:6" ht="154.5" customHeight="1">
      <c r="A74" s="165" t="s">
        <v>892</v>
      </c>
      <c r="B74" s="208"/>
      <c r="C74" s="211">
        <v>73</v>
      </c>
      <c r="D74" s="212"/>
      <c r="E74" s="212"/>
      <c r="F74" s="212"/>
    </row>
    <row r="75" spans="1:6" ht="154.5" customHeight="1">
      <c r="A75" s="165" t="s">
        <v>1420</v>
      </c>
      <c r="B75"/>
      <c r="C75" s="211">
        <v>74</v>
      </c>
      <c r="D75" s="212"/>
      <c r="E75" s="212"/>
      <c r="F75" s="212"/>
    </row>
    <row r="76" spans="1:6" ht="154.5" customHeight="1">
      <c r="A76" s="165" t="s">
        <v>1453</v>
      </c>
      <c r="B76" s="208"/>
      <c r="C76" s="211">
        <v>75</v>
      </c>
      <c r="D76" s="212"/>
      <c r="E76" s="212"/>
      <c r="F76" s="212"/>
    </row>
    <row r="77" spans="1:6" ht="154.5" customHeight="1">
      <c r="A77" s="165" t="s">
        <v>1454</v>
      </c>
      <c r="B77" s="208"/>
      <c r="C77" s="211">
        <v>76</v>
      </c>
      <c r="D77" s="212"/>
      <c r="E77" s="212"/>
      <c r="F77" s="212"/>
    </row>
    <row r="78" spans="1:6" ht="154.5" customHeight="1">
      <c r="A78" s="165" t="s">
        <v>896</v>
      </c>
      <c r="B78" s="208"/>
      <c r="C78" s="211">
        <v>77</v>
      </c>
      <c r="D78" s="212"/>
      <c r="E78" s="212"/>
      <c r="F78" s="212"/>
    </row>
    <row r="79" spans="1:6" ht="154.5" customHeight="1">
      <c r="A79" s="165" t="s">
        <v>898</v>
      </c>
      <c r="B79" s="208"/>
      <c r="C79" s="211">
        <v>78</v>
      </c>
      <c r="D79" s="212"/>
      <c r="E79" s="212"/>
      <c r="F79" s="212"/>
    </row>
    <row r="80" spans="1:6" ht="154.5" customHeight="1">
      <c r="A80" s="165" t="s">
        <v>1455</v>
      </c>
      <c r="B80" s="208"/>
      <c r="C80" s="211">
        <v>79</v>
      </c>
      <c r="D80" s="212"/>
      <c r="E80" s="212"/>
      <c r="F80" s="212"/>
    </row>
    <row r="81" spans="1:6" ht="154.5" customHeight="1">
      <c r="A81" s="165" t="s">
        <v>1456</v>
      </c>
      <c r="B81" s="208"/>
      <c r="C81" s="211">
        <v>80</v>
      </c>
      <c r="D81" s="212"/>
      <c r="E81" s="29"/>
      <c r="F81" s="212"/>
    </row>
    <row r="82" spans="1:6" ht="154.5" customHeight="1">
      <c r="A82" s="214" t="s">
        <v>927</v>
      </c>
      <c r="B82" s="215"/>
      <c r="C82" s="211">
        <v>81</v>
      </c>
      <c r="D82" s="29"/>
      <c r="E82" s="29"/>
      <c r="F82" s="212"/>
    </row>
    <row r="83" spans="1:6" ht="154.5" customHeight="1">
      <c r="A83" s="216"/>
      <c r="B83" s="208"/>
      <c r="C83" s="211"/>
      <c r="D83" s="29"/>
      <c r="E83" s="29"/>
      <c r="F83" s="212"/>
    </row>
    <row r="84" spans="1:6" ht="154.5" customHeight="1">
      <c r="A84" s="29"/>
      <c r="B84" s="29"/>
      <c r="D84" s="29"/>
      <c r="E84" s="29"/>
      <c r="F84" s="212"/>
    </row>
    <row r="85" spans="1:6" ht="154.5" customHeight="1">
      <c r="A85" s="29"/>
      <c r="B85" s="29"/>
      <c r="D85" s="29"/>
      <c r="E85" s="29"/>
      <c r="F85" s="212"/>
    </row>
    <row r="86" spans="1:6" ht="154.5" customHeight="1">
      <c r="A86" s="29"/>
      <c r="B86" s="29"/>
      <c r="D86" s="29"/>
      <c r="E86" s="29"/>
      <c r="F86" s="212"/>
    </row>
    <row r="87" spans="1:6" ht="154.5" customHeight="1">
      <c r="A87" s="29"/>
      <c r="B87" s="29"/>
      <c r="D87" s="29"/>
      <c r="E87" s="29"/>
      <c r="F87" s="212"/>
    </row>
    <row r="88" spans="1:6" ht="154.5" customHeight="1">
      <c r="A88" s="29"/>
      <c r="B88" s="29"/>
      <c r="D88" s="29"/>
      <c r="E88" s="29"/>
      <c r="F88" s="29"/>
    </row>
    <row r="89" spans="1:6">
      <c r="A89" s="29"/>
      <c r="B89" s="29"/>
      <c r="D89" s="29"/>
      <c r="E89" s="29"/>
      <c r="F89" s="29"/>
    </row>
    <row r="90" spans="1:6">
      <c r="A90" s="29"/>
      <c r="B90" s="29"/>
      <c r="D90" s="29"/>
      <c r="E90" s="29"/>
      <c r="F90" s="29"/>
    </row>
    <row r="91" spans="1:6">
      <c r="A91" s="29"/>
      <c r="B91" s="29"/>
      <c r="D91" s="29"/>
      <c r="E91" s="29"/>
      <c r="F91" s="29"/>
    </row>
    <row r="92" spans="1:6">
      <c r="A92" s="29"/>
      <c r="B92" s="29"/>
      <c r="D92" s="29"/>
      <c r="E92" s="29"/>
      <c r="F92" s="29"/>
    </row>
    <row r="93" spans="1:6">
      <c r="A93" s="29"/>
      <c r="B93" s="29"/>
      <c r="D93" s="29"/>
      <c r="E93" s="29"/>
      <c r="F93" s="29"/>
    </row>
    <row r="94" spans="1:6">
      <c r="A94" s="29"/>
      <c r="B94" s="29"/>
      <c r="D94" s="29"/>
      <c r="E94" s="29"/>
      <c r="F94" s="29"/>
    </row>
    <row r="95" spans="1:6">
      <c r="A95" s="29"/>
      <c r="B95" s="29"/>
      <c r="D95" s="29"/>
      <c r="E95" s="29"/>
      <c r="F95" s="29"/>
    </row>
    <row r="96" spans="1:6">
      <c r="A96" s="29"/>
      <c r="B96" s="29"/>
      <c r="D96" s="29"/>
      <c r="E96" s="29"/>
      <c r="F96" s="29"/>
    </row>
    <row r="97" spans="1:6">
      <c r="A97" s="29"/>
      <c r="B97" s="29"/>
      <c r="D97" s="29"/>
      <c r="E97" s="29"/>
      <c r="F97" s="29"/>
    </row>
    <row r="98" spans="1:6">
      <c r="A98" s="29"/>
      <c r="B98" s="29"/>
      <c r="D98" s="29"/>
      <c r="E98" s="29"/>
      <c r="F98" s="29"/>
    </row>
    <row r="99" spans="1:6">
      <c r="A99" s="29"/>
      <c r="B99" s="29"/>
      <c r="D99" s="29"/>
      <c r="E99" s="29"/>
      <c r="F99" s="29"/>
    </row>
    <row r="100" spans="1:6">
      <c r="A100" s="29"/>
      <c r="B100" s="29"/>
      <c r="D100" s="29"/>
      <c r="E100" s="29"/>
      <c r="F100" s="29"/>
    </row>
    <row r="101" spans="1:6">
      <c r="A101" s="29"/>
      <c r="B101" s="29"/>
      <c r="D101" s="29"/>
      <c r="E101" s="29"/>
      <c r="F101" s="29"/>
    </row>
    <row r="102" spans="1:6">
      <c r="A102" s="29"/>
      <c r="B102" s="29"/>
      <c r="D102" s="29"/>
      <c r="E102" s="29"/>
      <c r="F102" s="29"/>
    </row>
    <row r="103" spans="1:6">
      <c r="A103" s="29"/>
      <c r="B103" s="29"/>
      <c r="D103" s="29"/>
      <c r="E103" s="29"/>
      <c r="F103" s="29"/>
    </row>
    <row r="104" spans="1:6">
      <c r="A104" s="29"/>
      <c r="B104" s="29"/>
      <c r="D104" s="29"/>
      <c r="E104" s="29"/>
      <c r="F104" s="29"/>
    </row>
    <row r="105" spans="1:6">
      <c r="A105" s="29"/>
      <c r="B105" s="29"/>
      <c r="D105" s="29"/>
      <c r="E105" s="29"/>
      <c r="F105" s="29"/>
    </row>
    <row r="106" spans="1:6">
      <c r="A106" s="29"/>
      <c r="B106" s="29"/>
      <c r="D106" s="29"/>
      <c r="E106" s="29"/>
      <c r="F106" s="29"/>
    </row>
    <row r="107" spans="1:6">
      <c r="A107" s="29"/>
      <c r="B107" s="29"/>
      <c r="D107" s="29"/>
      <c r="E107" s="29"/>
      <c r="F107" s="29"/>
    </row>
    <row r="108" spans="1:6">
      <c r="A108" s="29"/>
      <c r="B108" s="29"/>
      <c r="D108" s="29"/>
      <c r="E108" s="29"/>
      <c r="F108" s="29"/>
    </row>
    <row r="109" spans="1:6">
      <c r="A109" s="29"/>
      <c r="B109" s="29"/>
      <c r="D109" s="29"/>
      <c r="E109" s="29"/>
      <c r="F109" s="29"/>
    </row>
    <row r="110" spans="1:6">
      <c r="A110" s="29"/>
      <c r="B110" s="29"/>
      <c r="D110" s="29"/>
      <c r="E110" s="29"/>
      <c r="F110" s="29"/>
    </row>
    <row r="111" spans="1:6">
      <c r="A111" s="29"/>
      <c r="B111" s="29"/>
      <c r="D111" s="29"/>
      <c r="E111" s="29"/>
      <c r="F111" s="29"/>
    </row>
    <row r="112" spans="1:6">
      <c r="A112" s="29"/>
      <c r="B112" s="29"/>
      <c r="D112" s="29"/>
      <c r="E112" s="29"/>
      <c r="F112" s="29"/>
    </row>
    <row r="113" spans="1:6">
      <c r="A113" s="29"/>
      <c r="B113" s="29"/>
      <c r="D113" s="29"/>
      <c r="E113" s="29"/>
      <c r="F113" s="29"/>
    </row>
    <row r="114" spans="1:6">
      <c r="A114" s="29"/>
      <c r="B114" s="29"/>
      <c r="D114" s="29"/>
      <c r="E114" s="29"/>
      <c r="F114" s="29"/>
    </row>
    <row r="115" spans="1:6">
      <c r="A115" s="29"/>
      <c r="B115" s="29"/>
      <c r="D115" s="29"/>
      <c r="E115" s="29"/>
      <c r="F115" s="29"/>
    </row>
    <row r="116" spans="1:6">
      <c r="A116" s="29"/>
      <c r="B116" s="29"/>
      <c r="D116" s="29"/>
      <c r="E116" s="29"/>
      <c r="F116" s="29"/>
    </row>
    <row r="117" spans="1:6">
      <c r="A117" s="29"/>
      <c r="B117" s="29"/>
      <c r="D117" s="29"/>
      <c r="E117" s="29"/>
      <c r="F117" s="29"/>
    </row>
    <row r="118" spans="1:6">
      <c r="A118" s="29"/>
      <c r="B118" s="29"/>
      <c r="D118" s="29"/>
      <c r="E118" s="29"/>
      <c r="F118" s="29"/>
    </row>
    <row r="119" spans="1:6">
      <c r="A119" s="29"/>
      <c r="B119" s="29"/>
      <c r="D119" s="29"/>
      <c r="E119" s="29"/>
      <c r="F119" s="29"/>
    </row>
    <row r="120" spans="1:6">
      <c r="A120" s="29"/>
      <c r="B120" s="29"/>
      <c r="D120" s="29"/>
      <c r="E120" s="29"/>
      <c r="F120" s="29"/>
    </row>
    <row r="121" spans="1:6">
      <c r="A121" s="29"/>
      <c r="B121" s="29"/>
      <c r="D121" s="29"/>
      <c r="E121" s="29"/>
      <c r="F121" s="29"/>
    </row>
    <row r="122" spans="1:6">
      <c r="A122" s="29"/>
      <c r="B122" s="29"/>
      <c r="D122" s="29"/>
      <c r="E122" s="29"/>
      <c r="F122" s="29"/>
    </row>
    <row r="123" spans="1:6">
      <c r="A123" s="29"/>
      <c r="B123" s="29"/>
      <c r="D123" s="29"/>
      <c r="E123" s="29"/>
      <c r="F123" s="29"/>
    </row>
    <row r="124" spans="1:6">
      <c r="A124" s="29"/>
      <c r="B124" s="29"/>
      <c r="D124" s="29"/>
      <c r="E124" s="29"/>
      <c r="F124" s="29"/>
    </row>
    <row r="125" spans="1:6">
      <c r="A125" s="29"/>
      <c r="B125" s="29"/>
      <c r="D125" s="29"/>
      <c r="E125" s="29"/>
      <c r="F125" s="29"/>
    </row>
    <row r="126" spans="1:6">
      <c r="A126" s="29"/>
      <c r="B126" s="29"/>
      <c r="D126" s="29"/>
      <c r="E126" s="29"/>
      <c r="F126" s="29"/>
    </row>
    <row r="127" spans="1:6">
      <c r="A127" s="29"/>
      <c r="B127" s="29"/>
      <c r="D127" s="29"/>
      <c r="E127" s="29"/>
      <c r="F127" s="29"/>
    </row>
    <row r="128" spans="1:6">
      <c r="A128" s="29"/>
      <c r="B128" s="29"/>
      <c r="D128" s="29"/>
      <c r="E128" s="29"/>
      <c r="F128" s="29"/>
    </row>
    <row r="129" spans="1:6">
      <c r="A129" s="29"/>
      <c r="B129" s="29"/>
      <c r="D129" s="29"/>
      <c r="E129" s="29"/>
      <c r="F129" s="29"/>
    </row>
    <row r="130" spans="1:6">
      <c r="A130" s="29"/>
      <c r="B130" s="29"/>
      <c r="D130" s="29"/>
      <c r="E130" s="29"/>
      <c r="F130" s="29"/>
    </row>
    <row r="131" spans="1:6">
      <c r="A131" s="29"/>
      <c r="B131" s="29"/>
      <c r="D131" s="29"/>
      <c r="E131" s="29"/>
      <c r="F131" s="29"/>
    </row>
    <row r="132" spans="1:6">
      <c r="A132" s="29"/>
      <c r="B132" s="29"/>
      <c r="D132" s="29"/>
      <c r="E132" s="29"/>
      <c r="F132" s="29"/>
    </row>
    <row r="133" spans="1:6">
      <c r="A133" s="29"/>
      <c r="B133" s="29"/>
      <c r="D133" s="29"/>
      <c r="E133" s="29"/>
      <c r="F133" s="29"/>
    </row>
    <row r="134" spans="1:6">
      <c r="A134" s="29"/>
      <c r="B134" s="29"/>
      <c r="D134" s="29"/>
      <c r="E134" s="29"/>
      <c r="F134" s="29"/>
    </row>
    <row r="135" spans="1:6">
      <c r="A135" s="29"/>
      <c r="B135" s="29"/>
      <c r="D135" s="29"/>
      <c r="E135" s="29"/>
      <c r="F135" s="29"/>
    </row>
    <row r="136" spans="1:6">
      <c r="A136" s="29"/>
      <c r="B136" s="29"/>
      <c r="D136" s="29"/>
      <c r="E136" s="29"/>
      <c r="F136" s="29"/>
    </row>
    <row r="137" spans="1:6">
      <c r="A137" s="29"/>
      <c r="B137" s="29"/>
      <c r="D137" s="29"/>
      <c r="E137" s="29"/>
      <c r="F137" s="29"/>
    </row>
    <row r="138" spans="1:6">
      <c r="A138" s="29"/>
      <c r="B138" s="29"/>
      <c r="D138" s="29"/>
      <c r="E138" s="29"/>
      <c r="F138" s="29"/>
    </row>
    <row r="139" spans="1:6">
      <c r="A139" s="29"/>
      <c r="B139" s="29"/>
      <c r="D139" s="29"/>
      <c r="E139" s="29"/>
      <c r="F139" s="29"/>
    </row>
    <row r="140" spans="1:6">
      <c r="A140" s="29"/>
      <c r="B140" s="29"/>
      <c r="D140" s="29"/>
      <c r="E140" s="29"/>
      <c r="F140" s="29"/>
    </row>
    <row r="141" spans="1:6">
      <c r="A141" s="29"/>
      <c r="B141" s="29"/>
      <c r="D141" s="29"/>
      <c r="E141" s="29"/>
      <c r="F141" s="29"/>
    </row>
    <row r="142" spans="1:6">
      <c r="A142" s="29"/>
      <c r="B142" s="29"/>
      <c r="D142" s="29"/>
      <c r="E142" s="29"/>
      <c r="F142" s="29"/>
    </row>
    <row r="143" spans="1:6">
      <c r="A143" s="29"/>
      <c r="B143" s="29"/>
      <c r="D143" s="29"/>
      <c r="E143" s="29"/>
      <c r="F143" s="29"/>
    </row>
    <row r="144" spans="1:6">
      <c r="A144" s="29"/>
      <c r="B144" s="29"/>
      <c r="D144" s="29"/>
      <c r="E144" s="29"/>
      <c r="F144" s="29"/>
    </row>
    <row r="145" spans="1:6">
      <c r="A145" s="29"/>
      <c r="B145" s="29"/>
      <c r="D145" s="29"/>
      <c r="E145" s="29"/>
      <c r="F145" s="29"/>
    </row>
    <row r="146" spans="1:6">
      <c r="A146" s="29"/>
      <c r="B146" s="29"/>
      <c r="D146" s="29"/>
      <c r="E146" s="29"/>
      <c r="F146" s="29"/>
    </row>
    <row r="147" spans="1:6">
      <c r="A147" s="29"/>
      <c r="B147" s="29"/>
      <c r="D147" s="29"/>
      <c r="E147" s="29"/>
      <c r="F147" s="29"/>
    </row>
    <row r="148" spans="1:6">
      <c r="A148" s="29"/>
      <c r="B148" s="29"/>
      <c r="D148" s="29"/>
      <c r="E148" s="29"/>
      <c r="F148" s="29"/>
    </row>
    <row r="149" spans="1:6">
      <c r="A149" s="29"/>
      <c r="B149" s="29"/>
      <c r="D149" s="29"/>
      <c r="E149" s="29"/>
      <c r="F149" s="29"/>
    </row>
    <row r="150" spans="1:6">
      <c r="A150" s="29"/>
      <c r="B150" s="29"/>
      <c r="D150" s="29"/>
      <c r="E150" s="29"/>
      <c r="F150" s="29"/>
    </row>
    <row r="151" spans="1:6">
      <c r="A151" s="29"/>
      <c r="B151" s="29"/>
      <c r="D151" s="29"/>
      <c r="E151" s="29"/>
      <c r="F151" s="29"/>
    </row>
    <row r="152" spans="1:6">
      <c r="A152" s="29"/>
      <c r="B152" s="29"/>
      <c r="D152" s="29"/>
      <c r="E152" s="29"/>
      <c r="F152" s="29"/>
    </row>
    <row r="153" spans="1:6">
      <c r="A153" s="29"/>
      <c r="B153" s="29"/>
      <c r="D153" s="29"/>
      <c r="E153" s="29"/>
      <c r="F153" s="29"/>
    </row>
    <row r="154" spans="1:6">
      <c r="A154" s="29"/>
      <c r="B154" s="29"/>
      <c r="D154" s="29"/>
      <c r="E154" s="29"/>
      <c r="F154" s="29"/>
    </row>
    <row r="155" spans="1:6">
      <c r="A155" s="29"/>
      <c r="B155" s="29"/>
      <c r="D155" s="29"/>
      <c r="E155" s="29"/>
      <c r="F155" s="29"/>
    </row>
    <row r="156" spans="1:6">
      <c r="A156" s="29"/>
      <c r="B156" s="29"/>
      <c r="D156" s="29"/>
      <c r="E156" s="29"/>
      <c r="F156" s="29"/>
    </row>
    <row r="157" spans="1:6">
      <c r="A157" s="29"/>
      <c r="B157" s="29"/>
      <c r="D157" s="29"/>
      <c r="E157" s="29"/>
      <c r="F157" s="29"/>
    </row>
    <row r="158" spans="1:6">
      <c r="A158" s="29"/>
      <c r="B158" s="29"/>
      <c r="D158" s="29"/>
      <c r="E158" s="29"/>
      <c r="F158" s="29"/>
    </row>
    <row r="159" spans="1:6">
      <c r="A159" s="29"/>
      <c r="B159" s="29"/>
      <c r="D159" s="29"/>
      <c r="E159" s="29"/>
      <c r="F159" s="29"/>
    </row>
    <row r="160" spans="1:6">
      <c r="A160" s="29"/>
      <c r="B160" s="29"/>
      <c r="D160" s="29"/>
      <c r="E160" s="29"/>
      <c r="F160" s="29"/>
    </row>
    <row r="161" spans="1:6">
      <c r="A161" s="29"/>
      <c r="B161" s="29"/>
      <c r="D161" s="29"/>
      <c r="E161" s="29"/>
      <c r="F161" s="29"/>
    </row>
    <row r="162" spans="1:6">
      <c r="A162" s="29"/>
      <c r="B162" s="29"/>
      <c r="D162" s="29"/>
      <c r="E162" s="29"/>
      <c r="F162" s="29"/>
    </row>
    <row r="163" spans="1:6">
      <c r="A163" s="29"/>
      <c r="B163" s="29"/>
      <c r="D163" s="29"/>
      <c r="E163" s="29"/>
      <c r="F163" s="29"/>
    </row>
    <row r="164" spans="1:6">
      <c r="A164" s="29"/>
      <c r="B164" s="29"/>
      <c r="D164" s="29"/>
      <c r="E164" s="29"/>
      <c r="F164" s="29"/>
    </row>
    <row r="165" spans="1:6">
      <c r="A165" s="29"/>
      <c r="B165" s="29"/>
      <c r="D165" s="29"/>
      <c r="E165" s="29"/>
      <c r="F165" s="29"/>
    </row>
    <row r="166" spans="1:6">
      <c r="A166" s="29"/>
      <c r="B166" s="29"/>
      <c r="D166" s="29"/>
      <c r="E166" s="29"/>
      <c r="F166" s="29"/>
    </row>
    <row r="167" spans="1:6">
      <c r="A167" s="29"/>
      <c r="B167" s="29"/>
      <c r="D167" s="29"/>
      <c r="E167" s="29"/>
      <c r="F167" s="29"/>
    </row>
    <row r="168" spans="1:6">
      <c r="A168" s="29"/>
      <c r="B168" s="29"/>
      <c r="D168" s="29"/>
      <c r="E168" s="29"/>
      <c r="F168" s="29"/>
    </row>
    <row r="169" spans="1:6">
      <c r="A169" s="29"/>
      <c r="B169" s="29"/>
      <c r="D169" s="29"/>
      <c r="E169" s="29"/>
      <c r="F169" s="29"/>
    </row>
    <row r="170" spans="1:6">
      <c r="A170" s="29"/>
      <c r="B170" s="29"/>
      <c r="D170" s="29"/>
      <c r="E170" s="29"/>
      <c r="F170" s="29"/>
    </row>
    <row r="171" spans="1:6">
      <c r="A171" s="29"/>
      <c r="B171" s="29"/>
      <c r="D171" s="29"/>
      <c r="E171" s="29"/>
      <c r="F171" s="29"/>
    </row>
    <row r="172" spans="1:6">
      <c r="A172" s="29"/>
      <c r="B172" s="29"/>
      <c r="D172" s="29"/>
      <c r="E172" s="29"/>
      <c r="F172" s="29"/>
    </row>
    <row r="173" spans="1:6">
      <c r="A173" s="29"/>
      <c r="B173" s="29"/>
      <c r="D173" s="29"/>
      <c r="E173" s="29"/>
      <c r="F173" s="29"/>
    </row>
    <row r="174" spans="1:6">
      <c r="A174" s="29"/>
      <c r="B174" s="29"/>
      <c r="D174" s="29"/>
      <c r="E174" s="29"/>
      <c r="F174" s="29"/>
    </row>
    <row r="175" spans="1:6">
      <c r="A175" s="29"/>
      <c r="B175" s="29"/>
      <c r="D175" s="29"/>
      <c r="E175" s="29"/>
      <c r="F175" s="29"/>
    </row>
    <row r="176" spans="1:6">
      <c r="A176" s="29"/>
      <c r="B176" s="29"/>
      <c r="D176" s="29"/>
      <c r="E176" s="29"/>
      <c r="F176" s="29"/>
    </row>
    <row r="177" spans="1:6">
      <c r="A177" s="29"/>
      <c r="B177" s="29"/>
      <c r="D177" s="29"/>
      <c r="E177" s="29"/>
      <c r="F177" s="29"/>
    </row>
    <row r="178" spans="1:6">
      <c r="A178" s="29"/>
      <c r="B178" s="29"/>
      <c r="D178" s="29"/>
      <c r="E178" s="29"/>
      <c r="F178" s="29"/>
    </row>
    <row r="179" spans="1:6">
      <c r="A179" s="29"/>
      <c r="B179" s="29"/>
      <c r="D179" s="29"/>
      <c r="E179" s="29"/>
      <c r="F179" s="29"/>
    </row>
    <row r="180" spans="1:6">
      <c r="A180" s="29"/>
      <c r="B180" s="29"/>
      <c r="D180" s="29"/>
      <c r="E180" s="29"/>
      <c r="F180" s="29"/>
    </row>
    <row r="181" spans="1:6">
      <c r="A181" s="29"/>
      <c r="B181" s="29"/>
      <c r="D181" s="29"/>
      <c r="E181" s="29"/>
      <c r="F181" s="29"/>
    </row>
    <row r="182" spans="1:6">
      <c r="A182" s="29"/>
      <c r="B182" s="29"/>
      <c r="D182" s="29"/>
      <c r="E182" s="29"/>
      <c r="F182" s="29"/>
    </row>
    <row r="183" spans="1:6">
      <c r="A183" s="29"/>
      <c r="B183" s="29"/>
      <c r="D183" s="29"/>
      <c r="E183" s="29"/>
      <c r="F183" s="29"/>
    </row>
    <row r="184" spans="1:6">
      <c r="A184" s="29"/>
      <c r="B184" s="29"/>
      <c r="D184" s="29"/>
      <c r="E184" s="29"/>
      <c r="F184" s="29"/>
    </row>
    <row r="185" spans="1:6">
      <c r="A185" s="29"/>
      <c r="B185" s="29"/>
      <c r="D185" s="29"/>
      <c r="E185" s="29"/>
      <c r="F185" s="29"/>
    </row>
    <row r="186" spans="1:6">
      <c r="A186" s="29"/>
      <c r="B186" s="29"/>
      <c r="D186" s="29"/>
      <c r="E186" s="29"/>
      <c r="F186" s="29"/>
    </row>
    <row r="187" spans="1:6">
      <c r="A187" s="29"/>
      <c r="B187" s="29"/>
      <c r="D187" s="29"/>
      <c r="E187" s="29"/>
      <c r="F187" s="29"/>
    </row>
    <row r="188" spans="1:6">
      <c r="A188" s="29"/>
      <c r="B188" s="29"/>
      <c r="D188" s="29"/>
      <c r="E188" s="29"/>
      <c r="F188" s="29"/>
    </row>
    <row r="189" spans="1:6">
      <c r="A189" s="29"/>
      <c r="B189" s="29"/>
      <c r="D189" s="29"/>
      <c r="E189" s="29"/>
      <c r="F189" s="29"/>
    </row>
    <row r="190" spans="1:6">
      <c r="A190" s="29"/>
      <c r="B190" s="29"/>
      <c r="D190" s="29"/>
      <c r="E190" s="29"/>
      <c r="F190" s="29"/>
    </row>
    <row r="191" spans="1:6">
      <c r="A191" s="29"/>
      <c r="B191" s="29"/>
      <c r="D191" s="29"/>
      <c r="E191" s="29"/>
      <c r="F191" s="29"/>
    </row>
    <row r="192" spans="1:6">
      <c r="A192" s="29"/>
      <c r="B192" s="29"/>
      <c r="D192" s="29"/>
      <c r="E192" s="29"/>
      <c r="F192" s="29"/>
    </row>
    <row r="193" spans="1:6">
      <c r="A193" s="29"/>
      <c r="B193" s="29"/>
      <c r="D193" s="29"/>
      <c r="E193" s="29"/>
      <c r="F193" s="29"/>
    </row>
    <row r="194" spans="1:6">
      <c r="A194" s="29"/>
      <c r="B194" s="29"/>
      <c r="D194" s="29"/>
      <c r="E194" s="29"/>
      <c r="F194" s="29"/>
    </row>
    <row r="195" spans="1:6">
      <c r="A195" s="29"/>
      <c r="B195" s="29"/>
      <c r="D195" s="29"/>
      <c r="E195" s="29"/>
      <c r="F195" s="29"/>
    </row>
    <row r="196" spans="1:6">
      <c r="A196" s="29"/>
      <c r="B196" s="29"/>
      <c r="D196" s="29"/>
      <c r="E196" s="29"/>
      <c r="F196" s="29"/>
    </row>
    <row r="197" spans="1:6">
      <c r="A197" s="29"/>
      <c r="B197" s="29"/>
      <c r="D197" s="29"/>
      <c r="E197" s="29"/>
      <c r="F197" s="29"/>
    </row>
    <row r="198" spans="1:6">
      <c r="A198" s="29"/>
      <c r="B198" s="29"/>
      <c r="D198" s="29"/>
      <c r="E198" s="29"/>
      <c r="F198" s="29"/>
    </row>
    <row r="199" spans="1:6">
      <c r="A199" s="29"/>
      <c r="B199" s="29"/>
      <c r="D199" s="29"/>
      <c r="E199" s="29"/>
      <c r="F199" s="29"/>
    </row>
    <row r="200" spans="1:6">
      <c r="A200" s="29"/>
      <c r="B200" s="29"/>
      <c r="D200" s="29"/>
      <c r="E200" s="29"/>
      <c r="F200" s="29"/>
    </row>
    <row r="201" spans="1:6">
      <c r="A201" s="29"/>
      <c r="B201" s="29"/>
      <c r="D201" s="29"/>
      <c r="E201" s="29"/>
      <c r="F201" s="29"/>
    </row>
    <row r="202" spans="1:6">
      <c r="A202" s="29"/>
      <c r="B202" s="29"/>
      <c r="D202" s="29"/>
      <c r="E202" s="29"/>
      <c r="F202" s="29"/>
    </row>
    <row r="203" spans="1:6">
      <c r="A203" s="29"/>
      <c r="B203" s="29"/>
      <c r="D203" s="29"/>
      <c r="E203" s="29"/>
      <c r="F203" s="29"/>
    </row>
    <row r="204" spans="1:6">
      <c r="A204" s="29"/>
      <c r="B204" s="29"/>
      <c r="D204" s="29"/>
      <c r="E204" s="29"/>
      <c r="F204" s="29"/>
    </row>
    <row r="205" spans="1:6">
      <c r="A205" s="29"/>
      <c r="B205" s="29"/>
      <c r="D205" s="29"/>
      <c r="E205" s="29"/>
      <c r="F205" s="29"/>
    </row>
    <row r="206" spans="1:6">
      <c r="A206" s="29"/>
      <c r="B206" s="29"/>
      <c r="D206" s="29"/>
      <c r="E206" s="29"/>
      <c r="F206" s="29"/>
    </row>
    <row r="207" spans="1:6">
      <c r="A207" s="29"/>
      <c r="B207" s="29"/>
      <c r="D207" s="29"/>
      <c r="E207" s="29"/>
      <c r="F207" s="29"/>
    </row>
    <row r="208" spans="1:6">
      <c r="A208" s="29"/>
      <c r="B208" s="29"/>
      <c r="D208" s="29"/>
      <c r="E208" s="29"/>
      <c r="F208" s="29"/>
    </row>
    <row r="209" spans="1:6">
      <c r="A209" s="29"/>
      <c r="B209" s="29"/>
      <c r="D209" s="29"/>
      <c r="E209" s="29"/>
      <c r="F209" s="29"/>
    </row>
    <row r="210" spans="1:6">
      <c r="A210" s="29"/>
      <c r="B210" s="29"/>
      <c r="D210" s="29"/>
      <c r="E210" s="29"/>
      <c r="F210" s="29"/>
    </row>
    <row r="211" spans="1:6">
      <c r="A211" s="29"/>
      <c r="B211" s="29"/>
      <c r="D211" s="29"/>
      <c r="E211" s="29"/>
      <c r="F211" s="29"/>
    </row>
    <row r="212" spans="1:6">
      <c r="A212" s="29"/>
      <c r="B212" s="29"/>
      <c r="D212" s="29"/>
      <c r="E212" s="29"/>
      <c r="F212" s="29"/>
    </row>
    <row r="213" spans="1:6">
      <c r="A213" s="29"/>
      <c r="B213" s="29"/>
      <c r="D213" s="29"/>
      <c r="E213" s="29"/>
      <c r="F213" s="29"/>
    </row>
    <row r="214" spans="1:6">
      <c r="A214" s="29"/>
      <c r="B214" s="29"/>
      <c r="D214" s="29"/>
      <c r="E214" s="29"/>
      <c r="F214" s="29"/>
    </row>
    <row r="215" spans="1:6">
      <c r="A215" s="29"/>
      <c r="B215" s="29"/>
      <c r="D215" s="29"/>
      <c r="E215" s="29"/>
      <c r="F215" s="29"/>
    </row>
    <row r="216" spans="1:6">
      <c r="A216" s="29"/>
      <c r="B216" s="29"/>
      <c r="D216" s="29"/>
      <c r="E216" s="29"/>
      <c r="F216" s="29"/>
    </row>
    <row r="217" spans="1:6">
      <c r="A217" s="29"/>
      <c r="B217" s="29"/>
      <c r="D217" s="29"/>
      <c r="E217" s="29"/>
      <c r="F217" s="29"/>
    </row>
    <row r="218" spans="1:6">
      <c r="A218" s="29"/>
      <c r="B218" s="29"/>
      <c r="D218" s="29"/>
      <c r="E218" s="29"/>
      <c r="F218" s="29"/>
    </row>
    <row r="219" spans="1:6">
      <c r="A219" s="29"/>
      <c r="B219" s="29"/>
      <c r="D219" s="29"/>
      <c r="E219" s="29"/>
      <c r="F219" s="29"/>
    </row>
    <row r="220" spans="1:6">
      <c r="A220" s="29"/>
      <c r="B220" s="29"/>
      <c r="D220" s="29"/>
      <c r="E220" s="29"/>
      <c r="F220" s="29"/>
    </row>
    <row r="221" spans="1:6">
      <c r="A221" s="29"/>
      <c r="B221" s="29"/>
      <c r="D221" s="29"/>
      <c r="E221" s="29"/>
      <c r="F221" s="29"/>
    </row>
    <row r="222" spans="1:6">
      <c r="A222" s="29"/>
      <c r="B222" s="29"/>
      <c r="D222" s="29"/>
      <c r="E222" s="29"/>
      <c r="F222" s="29"/>
    </row>
    <row r="223" spans="1:6">
      <c r="A223" s="29"/>
      <c r="B223" s="29"/>
      <c r="D223" s="29"/>
      <c r="E223" s="29"/>
      <c r="F223" s="29"/>
    </row>
    <row r="224" spans="1:6">
      <c r="A224" s="29"/>
      <c r="B224" s="29"/>
      <c r="D224" s="29"/>
      <c r="E224" s="29"/>
      <c r="F224" s="29"/>
    </row>
    <row r="225" spans="1:6">
      <c r="A225" s="29"/>
      <c r="B225" s="29"/>
      <c r="D225" s="29"/>
      <c r="E225" s="29"/>
      <c r="F225" s="29"/>
    </row>
    <row r="226" spans="1:6">
      <c r="A226" s="29"/>
      <c r="B226" s="29"/>
      <c r="D226" s="29"/>
      <c r="E226" s="29"/>
      <c r="F226" s="29"/>
    </row>
    <row r="227" spans="1:6">
      <c r="A227" s="29"/>
      <c r="B227" s="29"/>
      <c r="D227" s="29"/>
      <c r="E227" s="29"/>
      <c r="F227" s="29"/>
    </row>
    <row r="228" spans="1:6">
      <c r="A228" s="29"/>
      <c r="B228" s="29"/>
      <c r="D228" s="29"/>
      <c r="E228" s="29"/>
      <c r="F228" s="29"/>
    </row>
    <row r="229" spans="1:6">
      <c r="A229" s="29"/>
      <c r="B229" s="29"/>
      <c r="D229" s="29"/>
      <c r="E229" s="29"/>
      <c r="F229" s="29"/>
    </row>
    <row r="230" spans="1:6">
      <c r="A230" s="29"/>
      <c r="B230" s="29"/>
      <c r="D230" s="29"/>
      <c r="E230" s="29"/>
      <c r="F230" s="29"/>
    </row>
    <row r="231" spans="1:6">
      <c r="A231" s="29"/>
      <c r="B231" s="29"/>
      <c r="D231" s="29"/>
      <c r="E231" s="29"/>
      <c r="F231" s="29"/>
    </row>
    <row r="232" spans="1:6">
      <c r="A232" s="29"/>
      <c r="B232" s="29"/>
      <c r="D232" s="29"/>
      <c r="E232" s="29"/>
      <c r="F232" s="29"/>
    </row>
    <row r="233" spans="1:6">
      <c r="A233" s="29"/>
      <c r="B233" s="29"/>
      <c r="D233" s="29"/>
      <c r="E233" s="29"/>
      <c r="F233" s="29"/>
    </row>
    <row r="234" spans="1:6">
      <c r="A234" s="29"/>
      <c r="B234" s="29"/>
      <c r="D234" s="29"/>
      <c r="E234" s="29"/>
      <c r="F234" s="29"/>
    </row>
    <row r="235" spans="1:6">
      <c r="A235" s="29"/>
      <c r="B235" s="29"/>
      <c r="D235" s="29"/>
      <c r="E235" s="29"/>
      <c r="F235" s="29"/>
    </row>
    <row r="236" spans="1:6">
      <c r="A236" s="29"/>
      <c r="B236" s="29"/>
      <c r="D236" s="29"/>
      <c r="E236" s="29"/>
      <c r="F236" s="29"/>
    </row>
    <row r="237" spans="1:6">
      <c r="A237" s="29"/>
      <c r="B237" s="29"/>
      <c r="D237" s="29"/>
      <c r="E237" s="29"/>
      <c r="F237" s="29"/>
    </row>
    <row r="238" spans="1:6">
      <c r="A238" s="29"/>
      <c r="B238" s="29"/>
      <c r="D238" s="29"/>
      <c r="E238" s="29"/>
      <c r="F238" s="29"/>
    </row>
    <row r="239" spans="1:6">
      <c r="A239" s="29"/>
      <c r="B239" s="29"/>
      <c r="D239" s="29"/>
      <c r="E239" s="29"/>
      <c r="F239" s="29"/>
    </row>
    <row r="240" spans="1:6">
      <c r="A240" s="29"/>
      <c r="B240" s="29"/>
      <c r="D240" s="29"/>
      <c r="E240" s="29"/>
      <c r="F240" s="29"/>
    </row>
    <row r="241" spans="1:6">
      <c r="A241" s="29"/>
      <c r="B241" s="29"/>
      <c r="D241" s="29"/>
      <c r="E241" s="29"/>
      <c r="F241" s="29"/>
    </row>
    <row r="242" spans="1:6">
      <c r="A242" s="29"/>
      <c r="B242" s="29"/>
      <c r="D242" s="29"/>
      <c r="E242" s="29"/>
      <c r="F242" s="29"/>
    </row>
    <row r="243" spans="1:6">
      <c r="A243" s="29"/>
      <c r="B243" s="29"/>
      <c r="D243" s="29"/>
      <c r="E243" s="29"/>
      <c r="F243" s="29"/>
    </row>
    <row r="244" spans="1:6">
      <c r="A244" s="29"/>
      <c r="B244" s="29"/>
      <c r="D244" s="29"/>
      <c r="E244" s="29"/>
      <c r="F244" s="29"/>
    </row>
    <row r="245" spans="1:6">
      <c r="A245" s="29"/>
      <c r="B245" s="29"/>
      <c r="D245" s="29"/>
      <c r="E245" s="29"/>
      <c r="F245" s="29"/>
    </row>
    <row r="246" spans="1:6">
      <c r="A246" s="29"/>
      <c r="B246" s="29"/>
      <c r="D246" s="29"/>
      <c r="E246" s="29"/>
      <c r="F246" s="29"/>
    </row>
    <row r="247" spans="1:6">
      <c r="A247" s="29"/>
      <c r="B247" s="29"/>
      <c r="D247" s="29"/>
      <c r="E247" s="29"/>
      <c r="F247" s="29"/>
    </row>
    <row r="248" spans="1:6">
      <c r="A248" s="29"/>
      <c r="B248" s="29"/>
      <c r="D248" s="29"/>
      <c r="E248" s="29"/>
      <c r="F248" s="29"/>
    </row>
    <row r="249" spans="1:6">
      <c r="A249" s="29"/>
      <c r="B249" s="29"/>
      <c r="D249" s="29"/>
      <c r="E249" s="29"/>
      <c r="F249" s="29"/>
    </row>
    <row r="250" spans="1:6">
      <c r="A250" s="29"/>
      <c r="B250" s="29"/>
      <c r="D250" s="29"/>
      <c r="E250" s="29"/>
      <c r="F250" s="29"/>
    </row>
    <row r="251" spans="1:6">
      <c r="A251" s="29"/>
      <c r="B251" s="29"/>
      <c r="D251" s="29"/>
      <c r="E251" s="29"/>
      <c r="F251" s="29"/>
    </row>
    <row r="252" spans="1:6">
      <c r="A252" s="29"/>
      <c r="B252" s="29"/>
      <c r="D252" s="29"/>
      <c r="E252" s="29"/>
      <c r="F252" s="29"/>
    </row>
    <row r="253" spans="1:6">
      <c r="A253" s="29"/>
      <c r="B253" s="29"/>
      <c r="D253" s="29"/>
      <c r="E253" s="29"/>
      <c r="F253" s="29"/>
    </row>
    <row r="254" spans="1:6">
      <c r="A254" s="29"/>
      <c r="B254" s="29"/>
      <c r="D254" s="29"/>
      <c r="E254" s="29"/>
      <c r="F254" s="29"/>
    </row>
    <row r="255" spans="1:6">
      <c r="A255" s="29"/>
      <c r="B255" s="29"/>
      <c r="D255" s="29"/>
      <c r="E255" s="29"/>
      <c r="F255" s="29"/>
    </row>
    <row r="256" spans="1:6">
      <c r="A256" s="29"/>
      <c r="B256" s="29"/>
      <c r="D256" s="29"/>
      <c r="E256" s="29"/>
      <c r="F256" s="29"/>
    </row>
    <row r="257" spans="1:6">
      <c r="A257" s="29"/>
      <c r="B257" s="29"/>
      <c r="D257" s="29"/>
      <c r="E257" s="29"/>
      <c r="F257" s="29"/>
    </row>
    <row r="258" spans="1:6">
      <c r="A258" s="29"/>
      <c r="B258" s="29"/>
      <c r="D258" s="29"/>
      <c r="E258" s="29"/>
      <c r="F258" s="29"/>
    </row>
    <row r="259" spans="1:6">
      <c r="A259" s="29"/>
      <c r="B259" s="29"/>
      <c r="D259" s="29"/>
      <c r="E259" s="29"/>
      <c r="F259" s="29"/>
    </row>
    <row r="260" spans="1:6">
      <c r="A260" s="29"/>
      <c r="B260" s="29"/>
      <c r="D260" s="29"/>
      <c r="E260" s="29"/>
      <c r="F260" s="29"/>
    </row>
    <row r="261" spans="1:6">
      <c r="A261" s="29"/>
      <c r="B261" s="29"/>
      <c r="D261" s="29"/>
      <c r="E261" s="29"/>
      <c r="F261" s="29"/>
    </row>
    <row r="262" spans="1:6">
      <c r="A262" s="29"/>
      <c r="B262" s="29"/>
      <c r="D262" s="29"/>
      <c r="E262" s="29"/>
      <c r="F262" s="29"/>
    </row>
    <row r="263" spans="1:6">
      <c r="A263" s="29"/>
      <c r="B263" s="29"/>
      <c r="D263" s="29"/>
      <c r="E263" s="29"/>
      <c r="F263" s="29"/>
    </row>
    <row r="264" spans="1:6">
      <c r="A264" s="29"/>
      <c r="B264" s="29"/>
      <c r="D264" s="29"/>
      <c r="E264" s="29"/>
      <c r="F264" s="29"/>
    </row>
    <row r="265" spans="1:6">
      <c r="A265" s="29"/>
      <c r="B265" s="29"/>
      <c r="D265" s="29"/>
      <c r="E265" s="29"/>
      <c r="F265" s="29"/>
    </row>
    <row r="266" spans="1:6">
      <c r="A266" s="29"/>
      <c r="B266" s="29"/>
      <c r="D266" s="29"/>
      <c r="E266" s="29"/>
      <c r="F266" s="29"/>
    </row>
    <row r="267" spans="1:6">
      <c r="A267" s="29"/>
      <c r="B267" s="29"/>
      <c r="D267" s="29"/>
      <c r="E267" s="29"/>
      <c r="F267" s="29"/>
    </row>
    <row r="268" spans="1:6">
      <c r="A268" s="29"/>
      <c r="B268" s="29"/>
      <c r="D268" s="29"/>
      <c r="E268" s="29"/>
      <c r="F268" s="29"/>
    </row>
    <row r="269" spans="1:6">
      <c r="A269" s="29"/>
      <c r="B269" s="29"/>
      <c r="D269" s="29"/>
      <c r="E269" s="29"/>
      <c r="F269" s="29"/>
    </row>
    <row r="270" spans="1:6">
      <c r="A270" s="29"/>
      <c r="B270" s="29"/>
      <c r="D270" s="29"/>
      <c r="E270" s="29"/>
      <c r="F270" s="29"/>
    </row>
    <row r="271" spans="1:6">
      <c r="A271" s="29"/>
      <c r="B271" s="29"/>
      <c r="D271" s="29"/>
      <c r="E271" s="29"/>
      <c r="F271" s="29"/>
    </row>
    <row r="272" spans="1:6">
      <c r="A272" s="29"/>
      <c r="B272" s="29"/>
      <c r="D272" s="29"/>
      <c r="E272" s="29"/>
      <c r="F272" s="29"/>
    </row>
    <row r="273" spans="1:6">
      <c r="A273" s="29"/>
      <c r="B273" s="29"/>
      <c r="D273" s="29"/>
      <c r="E273" s="29"/>
      <c r="F273" s="29"/>
    </row>
    <row r="274" spans="1:6">
      <c r="A274" s="29"/>
      <c r="B274" s="29"/>
      <c r="D274" s="29"/>
      <c r="E274" s="29"/>
      <c r="F274" s="29"/>
    </row>
    <row r="275" spans="1:6">
      <c r="A275" s="29"/>
      <c r="B275" s="29"/>
      <c r="D275" s="29"/>
      <c r="E275" s="29"/>
      <c r="F275" s="29"/>
    </row>
    <row r="276" spans="1:6">
      <c r="A276" s="29"/>
      <c r="B276" s="29"/>
      <c r="D276" s="29"/>
      <c r="E276" s="29"/>
      <c r="F276" s="29"/>
    </row>
    <row r="277" spans="1:6">
      <c r="A277" s="29"/>
      <c r="B277" s="29"/>
      <c r="D277" s="29"/>
      <c r="E277" s="29"/>
      <c r="F277" s="29"/>
    </row>
    <row r="278" spans="1:6">
      <c r="A278" s="29"/>
      <c r="B278" s="29"/>
      <c r="D278" s="29"/>
      <c r="E278" s="29"/>
      <c r="F278" s="29"/>
    </row>
    <row r="279" spans="1:6">
      <c r="A279" s="29"/>
      <c r="B279" s="29"/>
      <c r="D279" s="29"/>
      <c r="E279" s="29"/>
      <c r="F279" s="29"/>
    </row>
    <row r="280" spans="1:6">
      <c r="A280" s="29"/>
      <c r="B280" s="29"/>
      <c r="D280" s="29"/>
      <c r="E280" s="29"/>
      <c r="F280" s="29"/>
    </row>
    <row r="281" spans="1:6">
      <c r="A281" s="29"/>
      <c r="B281" s="29"/>
      <c r="D281" s="29"/>
      <c r="E281" s="29"/>
      <c r="F281" s="29"/>
    </row>
    <row r="282" spans="1:6">
      <c r="A282" s="29"/>
      <c r="B282" s="29"/>
      <c r="D282" s="29"/>
      <c r="E282" s="29"/>
      <c r="F282" s="29"/>
    </row>
    <row r="283" spans="1:6">
      <c r="A283" s="29"/>
      <c r="B283" s="29"/>
      <c r="D283" s="29"/>
      <c r="E283" s="29"/>
      <c r="F283" s="29"/>
    </row>
    <row r="284" spans="1:6">
      <c r="A284" s="29"/>
      <c r="B284" s="29"/>
      <c r="D284" s="29"/>
      <c r="E284" s="29"/>
      <c r="F284" s="29"/>
    </row>
    <row r="285" spans="1:6">
      <c r="A285" s="29"/>
      <c r="B285" s="29"/>
      <c r="D285" s="29"/>
      <c r="E285" s="29"/>
      <c r="F285" s="29"/>
    </row>
    <row r="286" spans="1:6">
      <c r="A286" s="29"/>
      <c r="B286" s="29"/>
      <c r="D286" s="29"/>
      <c r="E286" s="29"/>
      <c r="F286" s="29"/>
    </row>
    <row r="287" spans="1:6">
      <c r="A287" s="29"/>
      <c r="B287" s="29"/>
      <c r="D287" s="29"/>
      <c r="E287" s="29"/>
      <c r="F287" s="29"/>
    </row>
    <row r="288" spans="1:6">
      <c r="A288" s="29"/>
      <c r="B288" s="29"/>
      <c r="D288" s="29"/>
      <c r="E288" s="29"/>
      <c r="F288" s="29"/>
    </row>
    <row r="289" spans="1:6">
      <c r="A289" s="29"/>
      <c r="B289" s="29"/>
      <c r="D289" s="29"/>
      <c r="E289" s="29"/>
      <c r="F289" s="29"/>
    </row>
    <row r="290" spans="1:6">
      <c r="A290" s="29"/>
      <c r="B290" s="29"/>
      <c r="D290" s="29"/>
      <c r="E290" s="29"/>
      <c r="F290" s="29"/>
    </row>
    <row r="291" spans="1:6">
      <c r="A291" s="29"/>
      <c r="B291" s="29"/>
      <c r="D291" s="29"/>
      <c r="E291" s="29"/>
      <c r="F291" s="29"/>
    </row>
    <row r="292" spans="1:6">
      <c r="A292" s="29"/>
      <c r="B292" s="29"/>
      <c r="D292" s="29"/>
      <c r="E292" s="29"/>
      <c r="F292" s="29"/>
    </row>
    <row r="293" spans="1:6">
      <c r="A293" s="29"/>
      <c r="B293" s="29"/>
      <c r="D293" s="29"/>
      <c r="E293" s="29"/>
      <c r="F293" s="29"/>
    </row>
    <row r="294" spans="1:6">
      <c r="A294" s="29"/>
      <c r="B294" s="29"/>
      <c r="D294" s="29"/>
      <c r="E294" s="29"/>
      <c r="F294" s="29"/>
    </row>
    <row r="295" spans="1:6">
      <c r="A295" s="29"/>
      <c r="B295" s="29"/>
      <c r="D295" s="29"/>
      <c r="E295" s="29"/>
      <c r="F295" s="29"/>
    </row>
    <row r="296" spans="1:6">
      <c r="A296" s="29"/>
      <c r="B296" s="29"/>
      <c r="D296" s="29"/>
      <c r="E296" s="29"/>
      <c r="F296" s="29"/>
    </row>
    <row r="297" spans="1:6">
      <c r="A297" s="29"/>
      <c r="B297" s="29"/>
      <c r="D297" s="29"/>
      <c r="E297" s="29"/>
      <c r="F297" s="29"/>
    </row>
    <row r="298" spans="1:6">
      <c r="A298" s="29"/>
      <c r="B298" s="29"/>
      <c r="D298" s="29"/>
      <c r="E298" s="29"/>
      <c r="F298" s="29"/>
    </row>
    <row r="299" spans="1:6">
      <c r="A299" s="29"/>
      <c r="B299" s="29"/>
      <c r="D299" s="29"/>
      <c r="E299" s="29"/>
      <c r="F299" s="29"/>
    </row>
    <row r="300" spans="1:6">
      <c r="A300" s="29"/>
      <c r="B300" s="29"/>
      <c r="D300" s="29"/>
      <c r="E300" s="29"/>
      <c r="F300" s="29"/>
    </row>
    <row r="301" spans="1:6">
      <c r="A301" s="29"/>
      <c r="B301" s="29"/>
      <c r="D301" s="29"/>
      <c r="E301" s="29"/>
      <c r="F301" s="29"/>
    </row>
    <row r="302" spans="1:6">
      <c r="A302" s="29"/>
      <c r="B302" s="29"/>
      <c r="D302" s="29"/>
      <c r="E302" s="29"/>
      <c r="F302" s="29"/>
    </row>
    <row r="303" spans="1:6">
      <c r="A303" s="29"/>
      <c r="B303" s="29"/>
      <c r="D303" s="29"/>
      <c r="E303" s="29"/>
      <c r="F303" s="29"/>
    </row>
    <row r="304" spans="1:6">
      <c r="A304" s="29"/>
      <c r="B304" s="29"/>
      <c r="D304" s="29"/>
      <c r="E304" s="29"/>
      <c r="F304" s="29"/>
    </row>
    <row r="305" spans="1:6">
      <c r="A305" s="29"/>
      <c r="B305" s="29"/>
      <c r="D305" s="29"/>
      <c r="E305" s="29"/>
      <c r="F305" s="29"/>
    </row>
    <row r="306" spans="1:6">
      <c r="A306" s="29"/>
      <c r="B306" s="29"/>
      <c r="D306" s="29"/>
      <c r="E306" s="29"/>
      <c r="F306" s="29"/>
    </row>
    <row r="307" spans="1:6">
      <c r="A307" s="29"/>
      <c r="B307" s="29"/>
      <c r="D307" s="29"/>
      <c r="E307" s="29"/>
      <c r="F307" s="29"/>
    </row>
    <row r="308" spans="1:6">
      <c r="A308" s="29"/>
      <c r="B308" s="29"/>
      <c r="D308" s="29"/>
      <c r="E308" s="29"/>
      <c r="F308" s="29"/>
    </row>
    <row r="309" spans="1:6">
      <c r="A309" s="29"/>
      <c r="B309" s="29"/>
      <c r="D309" s="29"/>
      <c r="E309" s="29"/>
      <c r="F309" s="29"/>
    </row>
    <row r="310" spans="1:6">
      <c r="A310" s="29"/>
      <c r="B310" s="29"/>
      <c r="D310" s="29"/>
      <c r="E310" s="29"/>
      <c r="F310" s="29"/>
    </row>
    <row r="311" spans="1:6">
      <c r="A311" s="29"/>
      <c r="B311" s="29"/>
      <c r="D311" s="29"/>
      <c r="E311" s="29"/>
      <c r="F311" s="29"/>
    </row>
    <row r="312" spans="1:6">
      <c r="A312" s="29"/>
      <c r="B312" s="29"/>
      <c r="D312" s="29"/>
      <c r="E312" s="29"/>
      <c r="F312" s="29"/>
    </row>
    <row r="313" spans="1:6">
      <c r="A313" s="29"/>
      <c r="B313" s="29"/>
      <c r="D313" s="29"/>
      <c r="E313" s="29"/>
      <c r="F313" s="29"/>
    </row>
    <row r="314" spans="1:6">
      <c r="A314" s="29"/>
      <c r="B314" s="29"/>
      <c r="D314" s="29"/>
      <c r="E314" s="29"/>
      <c r="F314" s="29"/>
    </row>
    <row r="315" spans="1:6">
      <c r="A315" s="29"/>
      <c r="B315" s="29"/>
      <c r="D315" s="29"/>
      <c r="E315" s="29"/>
      <c r="F315" s="29"/>
    </row>
    <row r="316" spans="1:6">
      <c r="A316" s="29"/>
      <c r="B316" s="29"/>
      <c r="D316" s="29"/>
      <c r="E316" s="29"/>
      <c r="F316" s="29"/>
    </row>
    <row r="317" spans="1:6">
      <c r="A317" s="29"/>
      <c r="B317" s="29"/>
      <c r="D317" s="29"/>
      <c r="E317" s="29"/>
      <c r="F317" s="29"/>
    </row>
    <row r="318" spans="1:6">
      <c r="A318" s="29"/>
      <c r="B318" s="29"/>
      <c r="D318" s="29"/>
      <c r="E318" s="29"/>
      <c r="F318" s="29"/>
    </row>
    <row r="319" spans="1:6">
      <c r="A319" s="29"/>
      <c r="B319" s="29"/>
      <c r="D319" s="29"/>
      <c r="E319" s="29"/>
      <c r="F319" s="29"/>
    </row>
    <row r="320" spans="1:6">
      <c r="A320" s="29"/>
      <c r="B320" s="29"/>
      <c r="D320" s="29"/>
      <c r="E320" s="29"/>
      <c r="F320" s="29"/>
    </row>
    <row r="321" spans="1:6">
      <c r="A321" s="29"/>
      <c r="B321" s="29"/>
      <c r="D321" s="29"/>
      <c r="E321" s="29"/>
      <c r="F321" s="29"/>
    </row>
    <row r="322" spans="1:6">
      <c r="A322" s="29"/>
      <c r="B322" s="29"/>
      <c r="D322" s="29"/>
      <c r="E322" s="29"/>
      <c r="F322" s="29"/>
    </row>
    <row r="323" spans="1:6">
      <c r="A323" s="29"/>
      <c r="B323" s="29"/>
      <c r="D323" s="29"/>
      <c r="E323" s="29"/>
      <c r="F323" s="29"/>
    </row>
    <row r="324" spans="1:6">
      <c r="A324" s="29"/>
      <c r="B324" s="29"/>
      <c r="D324" s="29"/>
      <c r="E324" s="29"/>
      <c r="F324" s="29"/>
    </row>
    <row r="325" spans="1:6">
      <c r="A325" s="29"/>
      <c r="B325" s="29"/>
      <c r="D325" s="29"/>
      <c r="E325" s="29"/>
      <c r="F325" s="29"/>
    </row>
    <row r="326" spans="1:6">
      <c r="A326" s="29"/>
      <c r="B326" s="29"/>
      <c r="D326" s="29"/>
      <c r="E326" s="29"/>
      <c r="F326" s="29"/>
    </row>
    <row r="327" spans="1:6">
      <c r="A327" s="29"/>
      <c r="B327" s="29"/>
      <c r="D327" s="29"/>
      <c r="E327" s="29"/>
      <c r="F327" s="29"/>
    </row>
    <row r="328" spans="1:6">
      <c r="A328" s="29"/>
      <c r="B328" s="29"/>
      <c r="D328" s="29"/>
      <c r="E328" s="29"/>
      <c r="F328" s="29"/>
    </row>
    <row r="329" spans="1:6">
      <c r="A329" s="29"/>
      <c r="B329" s="29"/>
      <c r="D329" s="29"/>
      <c r="E329" s="29"/>
      <c r="F329" s="29"/>
    </row>
    <row r="330" spans="1:6">
      <c r="A330" s="29"/>
      <c r="B330" s="29"/>
      <c r="D330" s="29"/>
      <c r="E330" s="29"/>
      <c r="F330" s="29"/>
    </row>
    <row r="331" spans="1:6">
      <c r="A331" s="29"/>
      <c r="B331" s="29"/>
      <c r="D331" s="29"/>
      <c r="E331" s="29"/>
      <c r="F331" s="29"/>
    </row>
    <row r="332" spans="1:6">
      <c r="A332" s="29"/>
      <c r="B332" s="29"/>
      <c r="D332" s="29"/>
      <c r="E332" s="29"/>
      <c r="F332" s="29"/>
    </row>
    <row r="333" spans="1:6">
      <c r="A333" s="29"/>
      <c r="B333" s="29"/>
      <c r="D333" s="29"/>
      <c r="E333" s="29"/>
      <c r="F333" s="29"/>
    </row>
    <row r="334" spans="1:6">
      <c r="A334" s="29"/>
      <c r="B334" s="29"/>
      <c r="D334" s="29"/>
      <c r="E334" s="29"/>
      <c r="F334" s="29"/>
    </row>
    <row r="335" spans="1:6">
      <c r="A335" s="29"/>
      <c r="B335" s="29"/>
      <c r="D335" s="29"/>
      <c r="E335" s="29"/>
      <c r="F335" s="29"/>
    </row>
    <row r="336" spans="1:6">
      <c r="A336" s="29"/>
      <c r="B336" s="29"/>
      <c r="D336" s="29"/>
      <c r="E336" s="29"/>
      <c r="F336" s="29"/>
    </row>
    <row r="337" spans="1:6">
      <c r="A337" s="29"/>
      <c r="B337" s="29"/>
      <c r="D337" s="29"/>
      <c r="E337" s="29"/>
      <c r="F337" s="29"/>
    </row>
    <row r="338" spans="1:6">
      <c r="A338" s="29"/>
      <c r="B338" s="29"/>
      <c r="D338" s="29"/>
      <c r="E338" s="29"/>
      <c r="F338" s="29"/>
    </row>
    <row r="339" spans="1:6">
      <c r="A339" s="29"/>
      <c r="B339" s="29"/>
      <c r="D339" s="29"/>
      <c r="E339" s="29"/>
      <c r="F339" s="29"/>
    </row>
    <row r="340" spans="1:6">
      <c r="A340" s="29"/>
      <c r="B340" s="29"/>
      <c r="D340" s="29"/>
      <c r="E340" s="29"/>
      <c r="F340" s="29"/>
    </row>
    <row r="341" spans="1:6">
      <c r="A341" s="29"/>
      <c r="B341" s="29"/>
      <c r="D341" s="29"/>
      <c r="E341" s="29"/>
      <c r="F341" s="29"/>
    </row>
    <row r="342" spans="1:6">
      <c r="A342" s="29"/>
      <c r="B342" s="29"/>
      <c r="D342" s="29"/>
      <c r="E342" s="29"/>
      <c r="F342" s="29"/>
    </row>
    <row r="343" spans="1:6">
      <c r="A343" s="29"/>
      <c r="B343" s="29"/>
      <c r="D343" s="29"/>
      <c r="E343" s="29"/>
      <c r="F343" s="29"/>
    </row>
    <row r="344" spans="1:6">
      <c r="A344" s="29"/>
      <c r="B344" s="29"/>
      <c r="D344" s="29"/>
      <c r="E344" s="29"/>
      <c r="F344" s="29"/>
    </row>
    <row r="345" spans="1:6">
      <c r="A345" s="29"/>
      <c r="B345" s="29"/>
      <c r="D345" s="29"/>
      <c r="E345" s="29"/>
      <c r="F345" s="29"/>
    </row>
    <row r="346" spans="1:6">
      <c r="A346" s="29"/>
      <c r="B346" s="29"/>
      <c r="D346" s="29"/>
      <c r="E346" s="29"/>
      <c r="F346" s="29"/>
    </row>
    <row r="347" spans="1:6">
      <c r="A347" s="29"/>
      <c r="B347" s="29"/>
      <c r="D347" s="29"/>
      <c r="E347" s="29"/>
      <c r="F347" s="29"/>
    </row>
    <row r="348" spans="1:6">
      <c r="A348" s="29"/>
      <c r="B348" s="29"/>
      <c r="D348" s="29"/>
      <c r="E348" s="29"/>
      <c r="F348" s="29"/>
    </row>
    <row r="349" spans="1:6">
      <c r="A349" s="29"/>
      <c r="B349" s="29"/>
      <c r="D349" s="29"/>
      <c r="E349" s="29"/>
      <c r="F349" s="29"/>
    </row>
    <row r="350" spans="1:6">
      <c r="A350" s="29"/>
      <c r="B350" s="29"/>
      <c r="D350" s="29"/>
      <c r="E350" s="29"/>
      <c r="F350" s="29"/>
    </row>
    <row r="351" spans="1:6">
      <c r="A351" s="29"/>
      <c r="B351" s="29"/>
      <c r="D351" s="29"/>
      <c r="E351" s="29"/>
      <c r="F351" s="29"/>
    </row>
    <row r="352" spans="1:6">
      <c r="A352" s="29"/>
      <c r="B352" s="29"/>
      <c r="D352" s="29"/>
      <c r="E352" s="29"/>
      <c r="F352" s="29"/>
    </row>
    <row r="353" spans="1:6">
      <c r="A353" s="29"/>
      <c r="B353" s="29"/>
      <c r="D353" s="29"/>
      <c r="E353" s="29"/>
      <c r="F353" s="29"/>
    </row>
    <row r="354" spans="1:6">
      <c r="A354" s="29"/>
      <c r="B354" s="29"/>
      <c r="D354" s="29"/>
      <c r="E354" s="29"/>
      <c r="F354" s="29"/>
    </row>
    <row r="355" spans="1:6">
      <c r="A355" s="29"/>
      <c r="B355" s="29"/>
      <c r="D355" s="29"/>
      <c r="E355" s="29"/>
      <c r="F355" s="29"/>
    </row>
    <row r="356" spans="1:6">
      <c r="A356" s="29"/>
      <c r="B356" s="29"/>
      <c r="D356" s="29"/>
      <c r="E356" s="29"/>
      <c r="F356" s="29"/>
    </row>
    <row r="357" spans="1:6">
      <c r="A357" s="29"/>
      <c r="B357" s="29"/>
      <c r="D357" s="29"/>
      <c r="E357" s="29"/>
      <c r="F357" s="29"/>
    </row>
    <row r="358" spans="1:6">
      <c r="A358" s="29"/>
      <c r="B358" s="29"/>
      <c r="D358" s="29"/>
      <c r="E358" s="29"/>
      <c r="F358" s="29"/>
    </row>
    <row r="359" spans="1:6">
      <c r="A359" s="29"/>
      <c r="B359" s="29"/>
      <c r="D359" s="29"/>
      <c r="E359" s="29"/>
      <c r="F359" s="29"/>
    </row>
    <row r="360" spans="1:6">
      <c r="A360" s="29"/>
      <c r="B360" s="29"/>
      <c r="D360" s="29"/>
      <c r="E360" s="29"/>
      <c r="F360" s="29"/>
    </row>
    <row r="361" spans="1:6">
      <c r="A361" s="29"/>
      <c r="B361" s="29"/>
      <c r="D361" s="29"/>
      <c r="E361" s="29"/>
      <c r="F361" s="29"/>
    </row>
    <row r="362" spans="1:6">
      <c r="A362" s="29"/>
      <c r="B362" s="29"/>
      <c r="D362" s="29"/>
      <c r="E362" s="29"/>
      <c r="F362" s="29"/>
    </row>
    <row r="363" spans="1:6">
      <c r="A363" s="29"/>
      <c r="B363" s="29"/>
      <c r="D363" s="29"/>
      <c r="E363" s="29"/>
      <c r="F363" s="29"/>
    </row>
    <row r="364" spans="1:6">
      <c r="A364" s="29"/>
      <c r="B364" s="29"/>
      <c r="D364" s="29"/>
      <c r="E364" s="29"/>
      <c r="F364" s="29"/>
    </row>
    <row r="365" spans="1:6">
      <c r="A365" s="29"/>
      <c r="B365" s="29"/>
      <c r="D365" s="29"/>
      <c r="E365" s="29"/>
      <c r="F365" s="29"/>
    </row>
    <row r="366" spans="1:6">
      <c r="A366" s="29"/>
      <c r="B366" s="29"/>
      <c r="D366" s="29"/>
      <c r="E366" s="29"/>
      <c r="F366" s="29"/>
    </row>
    <row r="367" spans="1:6">
      <c r="A367" s="29"/>
      <c r="B367" s="29"/>
      <c r="D367" s="29"/>
      <c r="E367" s="29"/>
      <c r="F367" s="29"/>
    </row>
    <row r="368" spans="1:6">
      <c r="A368" s="29"/>
      <c r="B368" s="29"/>
      <c r="D368" s="29"/>
      <c r="E368" s="29"/>
      <c r="F368" s="29"/>
    </row>
    <row r="369" spans="1:6">
      <c r="A369" s="29"/>
      <c r="B369" s="29"/>
      <c r="D369" s="29"/>
      <c r="E369" s="29"/>
      <c r="F369" s="29"/>
    </row>
    <row r="370" spans="1:6">
      <c r="A370" s="29"/>
      <c r="B370" s="29"/>
      <c r="D370" s="29"/>
      <c r="E370" s="29"/>
      <c r="F370" s="29"/>
    </row>
    <row r="371" spans="1:6">
      <c r="A371" s="29"/>
      <c r="B371" s="29"/>
      <c r="D371" s="29"/>
      <c r="E371" s="29"/>
      <c r="F371" s="29"/>
    </row>
    <row r="372" spans="1:6">
      <c r="A372" s="29"/>
      <c r="B372" s="29"/>
      <c r="D372" s="29"/>
      <c r="E372" s="29"/>
      <c r="F372" s="29"/>
    </row>
    <row r="373" spans="1:6">
      <c r="A373" s="29"/>
      <c r="B373" s="29"/>
      <c r="D373" s="29"/>
      <c r="E373" s="29"/>
      <c r="F373" s="29"/>
    </row>
    <row r="374" spans="1:6">
      <c r="A374" s="29"/>
      <c r="B374" s="29"/>
      <c r="D374" s="29"/>
      <c r="E374" s="29"/>
      <c r="F374" s="29"/>
    </row>
    <row r="375" spans="1:6">
      <c r="A375" s="29"/>
      <c r="B375" s="29"/>
      <c r="D375" s="29"/>
      <c r="E375" s="29"/>
      <c r="F375" s="29"/>
    </row>
    <row r="376" spans="1:6">
      <c r="A376" s="29"/>
      <c r="B376" s="29"/>
      <c r="D376" s="29"/>
      <c r="E376" s="29"/>
      <c r="F376" s="29"/>
    </row>
    <row r="377" spans="1:6">
      <c r="A377" s="29"/>
      <c r="B377" s="29"/>
      <c r="D377" s="29"/>
      <c r="E377" s="29"/>
      <c r="F377" s="29"/>
    </row>
    <row r="378" spans="1:6">
      <c r="A378" s="29"/>
      <c r="B378" s="29"/>
      <c r="D378" s="29"/>
      <c r="E378" s="29"/>
      <c r="F378" s="29"/>
    </row>
    <row r="379" spans="1:6">
      <c r="A379" s="29"/>
      <c r="B379" s="29"/>
      <c r="D379" s="29"/>
      <c r="E379" s="29"/>
      <c r="F379" s="29"/>
    </row>
    <row r="380" spans="1:6">
      <c r="A380" s="29"/>
      <c r="B380" s="29"/>
      <c r="D380" s="29"/>
      <c r="E380" s="29"/>
      <c r="F380" s="29"/>
    </row>
    <row r="381" spans="1:6">
      <c r="A381" s="29"/>
      <c r="B381" s="29"/>
      <c r="D381" s="29"/>
      <c r="E381" s="29"/>
      <c r="F381" s="29"/>
    </row>
    <row r="382" spans="1:6">
      <c r="A382" s="29"/>
      <c r="B382" s="29"/>
      <c r="D382" s="29"/>
      <c r="E382" s="29"/>
      <c r="F382" s="29"/>
    </row>
    <row r="383" spans="1:6">
      <c r="A383" s="29"/>
      <c r="B383" s="29"/>
      <c r="D383" s="29"/>
      <c r="E383" s="29"/>
      <c r="F383" s="29"/>
    </row>
    <row r="384" spans="1:6">
      <c r="A384" s="29"/>
      <c r="B384" s="29"/>
      <c r="D384" s="29"/>
      <c r="E384" s="29"/>
      <c r="F384" s="29"/>
    </row>
    <row r="385" spans="1:6">
      <c r="A385" s="29"/>
      <c r="B385" s="29"/>
      <c r="D385" s="29"/>
      <c r="E385" s="29"/>
      <c r="F385" s="29"/>
    </row>
    <row r="386" spans="1:6">
      <c r="A386" s="29"/>
      <c r="B386" s="29"/>
      <c r="D386" s="29"/>
      <c r="E386" s="29"/>
      <c r="F386" s="29"/>
    </row>
    <row r="387" spans="1:6">
      <c r="A387" s="29"/>
      <c r="B387" s="29"/>
      <c r="D387" s="29"/>
      <c r="E387" s="29"/>
      <c r="F387" s="29"/>
    </row>
    <row r="388" spans="1:6">
      <c r="A388" s="29"/>
      <c r="B388" s="29"/>
      <c r="D388" s="29"/>
      <c r="E388" s="29"/>
      <c r="F388" s="29"/>
    </row>
    <row r="389" spans="1:6">
      <c r="A389" s="29"/>
      <c r="B389" s="29"/>
      <c r="D389" s="29"/>
      <c r="E389" s="29"/>
      <c r="F389" s="29"/>
    </row>
    <row r="390" spans="1:6">
      <c r="A390" s="29"/>
      <c r="B390" s="29"/>
      <c r="D390" s="29"/>
      <c r="E390" s="29"/>
      <c r="F390" s="29"/>
    </row>
    <row r="391" spans="1:6">
      <c r="A391" s="29"/>
      <c r="B391" s="29"/>
      <c r="D391" s="29"/>
      <c r="E391" s="29"/>
      <c r="F391" s="29"/>
    </row>
    <row r="392" spans="1:6">
      <c r="A392" s="29"/>
      <c r="B392" s="29"/>
      <c r="D392" s="29"/>
      <c r="E392" s="29"/>
      <c r="F392" s="29"/>
    </row>
    <row r="393" spans="1:6">
      <c r="A393" s="29"/>
      <c r="B393" s="29"/>
      <c r="D393" s="29"/>
      <c r="E393" s="29"/>
      <c r="F393" s="29"/>
    </row>
    <row r="394" spans="1:6">
      <c r="A394" s="29"/>
      <c r="B394" s="29"/>
      <c r="D394" s="29"/>
      <c r="E394" s="29"/>
      <c r="F394" s="29"/>
    </row>
    <row r="395" spans="1:6">
      <c r="A395" s="29"/>
      <c r="B395" s="29"/>
      <c r="D395" s="29"/>
      <c r="E395" s="29"/>
      <c r="F395" s="29"/>
    </row>
    <row r="396" spans="1:6">
      <c r="A396" s="29"/>
      <c r="B396" s="29"/>
      <c r="D396" s="29"/>
      <c r="E396" s="29"/>
      <c r="F396" s="29"/>
    </row>
    <row r="397" spans="1:6">
      <c r="A397" s="29"/>
      <c r="B397" s="29"/>
      <c r="D397" s="29"/>
      <c r="E397" s="29"/>
      <c r="F397" s="29"/>
    </row>
    <row r="398" spans="1:6">
      <c r="A398" s="29"/>
      <c r="B398" s="29"/>
      <c r="D398" s="29"/>
      <c r="E398" s="29"/>
      <c r="F398" s="29"/>
    </row>
    <row r="399" spans="1:6">
      <c r="A399" s="29"/>
      <c r="B399" s="29"/>
      <c r="D399" s="29"/>
      <c r="E399" s="29"/>
      <c r="F399" s="29"/>
    </row>
    <row r="400" spans="1:6">
      <c r="A400" s="29"/>
      <c r="B400" s="29"/>
      <c r="D400" s="29"/>
      <c r="E400" s="29"/>
      <c r="F400" s="29"/>
    </row>
    <row r="401" spans="1:6">
      <c r="A401" s="29"/>
      <c r="B401" s="29"/>
      <c r="D401" s="29"/>
      <c r="E401" s="29"/>
      <c r="F401" s="29"/>
    </row>
    <row r="402" spans="1:6">
      <c r="A402" s="29"/>
      <c r="B402" s="29"/>
      <c r="D402" s="29"/>
      <c r="E402" s="29"/>
      <c r="F402" s="29"/>
    </row>
    <row r="403" spans="1:6">
      <c r="A403" s="29"/>
      <c r="B403" s="29"/>
      <c r="D403" s="29"/>
      <c r="E403" s="29"/>
      <c r="F403" s="29"/>
    </row>
    <row r="404" spans="1:6">
      <c r="A404" s="29"/>
      <c r="B404" s="29"/>
      <c r="D404" s="29"/>
      <c r="E404" s="29"/>
      <c r="F404" s="29"/>
    </row>
    <row r="405" spans="1:6">
      <c r="A405" s="29"/>
      <c r="B405" s="29"/>
      <c r="D405" s="29"/>
      <c r="E405" s="29"/>
      <c r="F405" s="29"/>
    </row>
    <row r="406" spans="1:6">
      <c r="A406" s="29"/>
      <c r="B406" s="29"/>
      <c r="D406" s="29"/>
      <c r="E406" s="29"/>
      <c r="F406" s="29"/>
    </row>
    <row r="407" spans="1:6">
      <c r="A407" s="29"/>
      <c r="B407" s="29"/>
      <c r="D407" s="29"/>
      <c r="E407" s="29"/>
      <c r="F407" s="29"/>
    </row>
    <row r="408" spans="1:6">
      <c r="A408" s="29"/>
      <c r="B408" s="29"/>
      <c r="D408" s="29"/>
      <c r="E408" s="29"/>
      <c r="F408" s="29"/>
    </row>
    <row r="409" spans="1:6">
      <c r="A409" s="29"/>
      <c r="B409" s="29"/>
      <c r="D409" s="29"/>
      <c r="E409" s="29"/>
      <c r="F409" s="29"/>
    </row>
    <row r="410" spans="1:6">
      <c r="A410" s="29"/>
      <c r="B410" s="29"/>
      <c r="D410" s="29"/>
      <c r="E410" s="29"/>
      <c r="F410" s="29"/>
    </row>
    <row r="411" spans="1:6">
      <c r="A411" s="29"/>
      <c r="B411" s="29"/>
      <c r="D411" s="29"/>
      <c r="E411" s="29"/>
      <c r="F411" s="29"/>
    </row>
    <row r="412" spans="1:6">
      <c r="A412" s="29"/>
      <c r="B412" s="29"/>
      <c r="D412" s="29"/>
      <c r="E412" s="29"/>
      <c r="F412" s="29"/>
    </row>
    <row r="413" spans="1:6">
      <c r="A413" s="29"/>
      <c r="B413" s="29"/>
      <c r="D413" s="29"/>
      <c r="E413" s="29"/>
      <c r="F413" s="29"/>
    </row>
    <row r="414" spans="1:6">
      <c r="A414" s="29"/>
      <c r="B414" s="29"/>
      <c r="D414" s="29"/>
      <c r="E414" s="29"/>
      <c r="F414" s="29"/>
    </row>
    <row r="415" spans="1:6">
      <c r="A415" s="29"/>
      <c r="B415" s="29"/>
      <c r="D415" s="29"/>
      <c r="E415" s="29"/>
      <c r="F415" s="29"/>
    </row>
    <row r="416" spans="1:6">
      <c r="A416" s="29"/>
      <c r="B416" s="29"/>
      <c r="D416" s="29"/>
      <c r="E416" s="29"/>
      <c r="F416" s="29"/>
    </row>
    <row r="417" spans="1:6">
      <c r="A417" s="29"/>
      <c r="B417" s="29"/>
      <c r="D417" s="29"/>
      <c r="E417" s="29"/>
      <c r="F417" s="29"/>
    </row>
    <row r="418" spans="1:6">
      <c r="A418" s="29"/>
      <c r="B418" s="29"/>
      <c r="D418" s="29"/>
      <c r="E418" s="29"/>
      <c r="F418" s="29"/>
    </row>
    <row r="419" spans="1:6">
      <c r="A419" s="29"/>
      <c r="B419" s="29"/>
      <c r="D419" s="29"/>
      <c r="E419" s="29"/>
      <c r="F419" s="29"/>
    </row>
    <row r="420" spans="1:6">
      <c r="A420" s="29"/>
      <c r="B420" s="29"/>
      <c r="D420" s="29"/>
      <c r="E420" s="29"/>
      <c r="F420" s="29"/>
    </row>
    <row r="421" spans="1:6">
      <c r="A421" s="29"/>
      <c r="B421" s="29"/>
      <c r="D421" s="29"/>
      <c r="E421" s="29"/>
      <c r="F421" s="29"/>
    </row>
    <row r="422" spans="1:6">
      <c r="A422" s="29"/>
      <c r="B422" s="29"/>
      <c r="D422" s="29"/>
      <c r="E422" s="29"/>
      <c r="F422" s="29"/>
    </row>
    <row r="423" spans="1:6">
      <c r="A423" s="29"/>
      <c r="B423" s="29"/>
      <c r="D423" s="29"/>
      <c r="E423" s="29"/>
      <c r="F423" s="29"/>
    </row>
    <row r="424" spans="1:6">
      <c r="A424" s="29"/>
      <c r="B424" s="29"/>
      <c r="D424" s="29"/>
      <c r="E424" s="29"/>
      <c r="F424" s="29"/>
    </row>
    <row r="425" spans="1:6">
      <c r="A425" s="29"/>
      <c r="B425" s="29"/>
      <c r="D425" s="29"/>
      <c r="E425" s="29"/>
      <c r="F425" s="29"/>
    </row>
    <row r="426" spans="1:6">
      <c r="A426" s="29"/>
      <c r="B426" s="29"/>
      <c r="D426" s="29"/>
      <c r="E426" s="29"/>
      <c r="F426" s="29"/>
    </row>
    <row r="427" spans="1:6">
      <c r="A427" s="29"/>
      <c r="B427" s="29"/>
      <c r="D427" s="29"/>
      <c r="E427" s="29"/>
      <c r="F427" s="29"/>
    </row>
    <row r="428" spans="1:6">
      <c r="A428" s="29"/>
      <c r="B428" s="29"/>
      <c r="D428" s="29"/>
      <c r="E428" s="29"/>
      <c r="F428" s="29"/>
    </row>
    <row r="429" spans="1:6">
      <c r="A429" s="29"/>
      <c r="B429" s="29"/>
      <c r="D429" s="29"/>
      <c r="E429" s="29"/>
      <c r="F429" s="29"/>
    </row>
    <row r="430" spans="1:6">
      <c r="A430" s="29"/>
      <c r="B430" s="29"/>
      <c r="D430" s="29"/>
      <c r="E430" s="29"/>
      <c r="F430" s="29"/>
    </row>
    <row r="431" spans="1:6">
      <c r="A431" s="29"/>
      <c r="B431" s="29"/>
      <c r="D431" s="29"/>
      <c r="E431" s="29"/>
      <c r="F431" s="29"/>
    </row>
    <row r="432" spans="1:6">
      <c r="A432" s="29"/>
      <c r="B432" s="29"/>
      <c r="D432" s="29"/>
      <c r="E432" s="29"/>
      <c r="F432" s="29"/>
    </row>
    <row r="433" spans="1:6">
      <c r="A433" s="29"/>
      <c r="B433" s="29"/>
      <c r="D433" s="29"/>
      <c r="E433" s="29"/>
      <c r="F433" s="29"/>
    </row>
    <row r="434" spans="1:6">
      <c r="A434" s="29"/>
      <c r="B434" s="29"/>
      <c r="D434" s="29"/>
      <c r="E434" s="29"/>
      <c r="F434" s="29"/>
    </row>
    <row r="435" spans="1:6">
      <c r="A435" s="29"/>
      <c r="B435" s="29"/>
      <c r="D435" s="29"/>
      <c r="E435" s="29"/>
      <c r="F435" s="29"/>
    </row>
    <row r="436" spans="1:6">
      <c r="A436" s="29"/>
      <c r="B436" s="29"/>
      <c r="D436" s="29"/>
      <c r="E436" s="29"/>
      <c r="F436" s="29"/>
    </row>
    <row r="437" spans="1:6">
      <c r="A437" s="29"/>
      <c r="B437" s="29"/>
      <c r="D437" s="29"/>
      <c r="E437" s="29"/>
      <c r="F437" s="29"/>
    </row>
    <row r="438" spans="1:6">
      <c r="A438" s="29"/>
      <c r="B438" s="29"/>
      <c r="D438" s="29"/>
      <c r="E438" s="29"/>
      <c r="F438" s="29"/>
    </row>
    <row r="439" spans="1:6">
      <c r="A439" s="29"/>
      <c r="B439" s="29"/>
      <c r="D439" s="29"/>
      <c r="E439" s="29"/>
      <c r="F439" s="29"/>
    </row>
    <row r="440" spans="1:6">
      <c r="A440" s="29"/>
      <c r="B440" s="29"/>
      <c r="D440" s="29"/>
      <c r="E440" s="29"/>
      <c r="F440" s="29"/>
    </row>
    <row r="441" spans="1:6">
      <c r="A441" s="29"/>
      <c r="B441" s="29"/>
      <c r="D441" s="29"/>
      <c r="E441" s="29"/>
      <c r="F441" s="29"/>
    </row>
    <row r="442" spans="1:6">
      <c r="A442" s="29"/>
      <c r="B442" s="29"/>
      <c r="D442" s="29"/>
      <c r="E442" s="29"/>
      <c r="F442" s="29"/>
    </row>
    <row r="443" spans="1:6">
      <c r="A443" s="29"/>
      <c r="B443" s="29"/>
      <c r="D443" s="29"/>
      <c r="E443" s="29"/>
      <c r="F443" s="29"/>
    </row>
    <row r="444" spans="1:6">
      <c r="A444" s="29"/>
      <c r="B444" s="29"/>
      <c r="D444" s="29"/>
      <c r="E444" s="29"/>
      <c r="F444" s="29"/>
    </row>
    <row r="445" spans="1:6">
      <c r="A445" s="29"/>
      <c r="B445" s="29"/>
      <c r="D445" s="29"/>
      <c r="E445" s="29"/>
      <c r="F445" s="29"/>
    </row>
    <row r="446" spans="1:6">
      <c r="A446" s="29"/>
      <c r="B446" s="29"/>
      <c r="D446" s="29"/>
      <c r="E446" s="29"/>
      <c r="F446" s="29"/>
    </row>
    <row r="447" spans="1:6">
      <c r="A447" s="29"/>
      <c r="B447" s="29"/>
      <c r="D447" s="29"/>
      <c r="E447" s="29"/>
      <c r="F447" s="29"/>
    </row>
    <row r="448" spans="1:6">
      <c r="A448" s="29"/>
      <c r="B448" s="29"/>
      <c r="D448" s="29"/>
      <c r="E448" s="29"/>
      <c r="F448" s="29"/>
    </row>
    <row r="449" spans="1:6">
      <c r="A449" s="29"/>
      <c r="B449" s="29"/>
      <c r="D449" s="29"/>
      <c r="E449" s="29"/>
      <c r="F449" s="29"/>
    </row>
    <row r="450" spans="1:6">
      <c r="A450" s="29"/>
      <c r="B450" s="29"/>
      <c r="D450" s="29"/>
      <c r="E450" s="29"/>
      <c r="F450" s="29"/>
    </row>
    <row r="451" spans="1:6">
      <c r="A451" s="29"/>
      <c r="B451" s="29"/>
      <c r="D451" s="29"/>
      <c r="E451" s="29"/>
      <c r="F451" s="29"/>
    </row>
    <row r="452" spans="1:6">
      <c r="A452" s="29"/>
      <c r="B452" s="29"/>
      <c r="D452" s="29"/>
      <c r="E452" s="29"/>
      <c r="F452" s="29"/>
    </row>
    <row r="453" spans="1:6">
      <c r="A453" s="29"/>
      <c r="B453" s="29"/>
      <c r="D453" s="29"/>
      <c r="E453" s="29"/>
      <c r="F453" s="29"/>
    </row>
    <row r="454" spans="1:6">
      <c r="A454" s="29"/>
      <c r="B454" s="29"/>
      <c r="D454" s="29"/>
      <c r="E454" s="29"/>
      <c r="F454" s="29"/>
    </row>
    <row r="455" spans="1:6">
      <c r="A455" s="29"/>
      <c r="B455" s="29"/>
      <c r="D455" s="29"/>
      <c r="E455" s="29"/>
      <c r="F455" s="29"/>
    </row>
    <row r="456" spans="1:6">
      <c r="A456" s="29"/>
      <c r="B456" s="29"/>
      <c r="D456" s="29"/>
      <c r="E456" s="29"/>
      <c r="F456" s="29"/>
    </row>
    <row r="457" spans="1:6">
      <c r="A457" s="29"/>
      <c r="B457" s="29"/>
      <c r="D457" s="29"/>
      <c r="E457" s="29"/>
      <c r="F457" s="29"/>
    </row>
    <row r="458" spans="1:6">
      <c r="A458" s="29"/>
      <c r="B458" s="29"/>
      <c r="D458" s="29"/>
      <c r="E458" s="29"/>
      <c r="F458" s="29"/>
    </row>
    <row r="459" spans="1:6">
      <c r="A459" s="29"/>
      <c r="B459" s="29"/>
      <c r="D459" s="29"/>
      <c r="E459" s="29"/>
      <c r="F459" s="29"/>
    </row>
    <row r="460" spans="1:6">
      <c r="A460" s="29"/>
      <c r="B460" s="29"/>
      <c r="D460" s="29"/>
      <c r="E460" s="29"/>
      <c r="F460" s="29"/>
    </row>
    <row r="461" spans="1:6">
      <c r="A461" s="29"/>
      <c r="B461" s="29"/>
      <c r="D461" s="29"/>
      <c r="E461" s="29"/>
      <c r="F461" s="29"/>
    </row>
    <row r="462" spans="1:6">
      <c r="A462" s="29"/>
      <c r="B462" s="29"/>
      <c r="D462" s="29"/>
      <c r="E462" s="29"/>
      <c r="F462" s="29"/>
    </row>
    <row r="463" spans="1:6">
      <c r="A463" s="29"/>
      <c r="B463" s="29"/>
      <c r="D463" s="29"/>
      <c r="E463" s="29"/>
      <c r="F463" s="29"/>
    </row>
    <row r="464" spans="1:6">
      <c r="A464" s="29"/>
      <c r="B464" s="29"/>
      <c r="D464" s="29"/>
      <c r="E464" s="29"/>
      <c r="F464" s="29"/>
    </row>
    <row r="465" spans="1:6">
      <c r="A465" s="29"/>
      <c r="B465" s="29"/>
      <c r="D465" s="29"/>
      <c r="E465" s="29"/>
      <c r="F465" s="29"/>
    </row>
    <row r="466" spans="1:6">
      <c r="A466" s="29"/>
      <c r="B466" s="29"/>
      <c r="D466" s="29"/>
      <c r="E466" s="29"/>
      <c r="F466" s="29"/>
    </row>
    <row r="467" spans="1:6">
      <c r="A467" s="29"/>
      <c r="B467" s="29"/>
      <c r="D467" s="29"/>
      <c r="E467" s="29"/>
      <c r="F467" s="29"/>
    </row>
    <row r="468" spans="1:6">
      <c r="A468" s="29"/>
      <c r="B468" s="29"/>
      <c r="D468" s="29"/>
      <c r="E468" s="29"/>
      <c r="F468" s="29"/>
    </row>
    <row r="469" spans="1:6">
      <c r="A469" s="29"/>
      <c r="B469" s="29"/>
      <c r="D469" s="29"/>
      <c r="E469" s="29"/>
      <c r="F469" s="29"/>
    </row>
    <row r="470" spans="1:6">
      <c r="A470" s="29"/>
      <c r="B470" s="29"/>
      <c r="D470" s="29"/>
      <c r="E470" s="29"/>
      <c r="F470" s="29"/>
    </row>
    <row r="471" spans="1:6">
      <c r="A471" s="29"/>
      <c r="B471" s="29"/>
      <c r="D471" s="29"/>
      <c r="E471" s="29"/>
      <c r="F471" s="29"/>
    </row>
    <row r="472" spans="1:6">
      <c r="A472" s="29"/>
      <c r="B472" s="29"/>
      <c r="D472" s="29"/>
      <c r="E472" s="29"/>
      <c r="F472" s="29"/>
    </row>
    <row r="473" spans="1:6">
      <c r="A473" s="29"/>
      <c r="B473" s="29"/>
      <c r="D473" s="29"/>
      <c r="E473" s="29"/>
      <c r="F473" s="29"/>
    </row>
    <row r="474" spans="1:6">
      <c r="A474" s="29"/>
      <c r="B474" s="29"/>
      <c r="D474" s="29"/>
      <c r="E474" s="29"/>
      <c r="F474" s="29"/>
    </row>
    <row r="475" spans="1:6">
      <c r="A475" s="29"/>
      <c r="B475" s="29"/>
      <c r="D475" s="29"/>
      <c r="E475" s="29"/>
      <c r="F475" s="29"/>
    </row>
    <row r="476" spans="1:6">
      <c r="A476" s="29"/>
      <c r="B476" s="29"/>
      <c r="D476" s="29"/>
      <c r="E476" s="29"/>
      <c r="F476" s="29"/>
    </row>
    <row r="477" spans="1:6">
      <c r="A477" s="29"/>
      <c r="B477" s="29"/>
      <c r="D477" s="29"/>
      <c r="E477" s="29"/>
      <c r="F477" s="29"/>
    </row>
    <row r="478" spans="1:6">
      <c r="A478" s="29"/>
      <c r="B478" s="29"/>
      <c r="D478" s="29"/>
      <c r="E478" s="29"/>
      <c r="F478" s="29"/>
    </row>
    <row r="479" spans="1:6">
      <c r="A479" s="29"/>
      <c r="B479" s="29"/>
      <c r="D479" s="29"/>
      <c r="E479" s="29"/>
      <c r="F479" s="29"/>
    </row>
    <row r="480" spans="1:6">
      <c r="A480" s="29"/>
      <c r="B480" s="29"/>
      <c r="D480" s="29"/>
      <c r="E480" s="29"/>
      <c r="F480" s="29"/>
    </row>
    <row r="481" spans="1:6">
      <c r="A481" s="29"/>
      <c r="B481" s="29"/>
      <c r="D481" s="29"/>
      <c r="E481" s="29"/>
      <c r="F481" s="29"/>
    </row>
    <row r="482" spans="1:6">
      <c r="A482" s="29"/>
      <c r="B482" s="29"/>
      <c r="D482" s="29"/>
      <c r="E482" s="29"/>
      <c r="F482" s="29"/>
    </row>
    <row r="483" spans="1:6">
      <c r="A483" s="29"/>
      <c r="B483" s="29"/>
      <c r="D483" s="29"/>
      <c r="E483" s="29"/>
      <c r="F483" s="29"/>
    </row>
    <row r="484" spans="1:6">
      <c r="A484" s="29"/>
      <c r="B484" s="29"/>
      <c r="D484" s="29"/>
      <c r="E484" s="29"/>
      <c r="F484" s="29"/>
    </row>
    <row r="485" spans="1:6">
      <c r="A485" s="29"/>
      <c r="B485" s="29"/>
      <c r="D485" s="29"/>
      <c r="E485" s="29"/>
      <c r="F485" s="29"/>
    </row>
    <row r="486" spans="1:6">
      <c r="A486" s="29"/>
      <c r="B486" s="29"/>
      <c r="D486" s="29"/>
      <c r="E486" s="29"/>
      <c r="F486" s="29"/>
    </row>
    <row r="487" spans="1:6">
      <c r="A487" s="29"/>
      <c r="B487" s="29"/>
      <c r="D487" s="29"/>
      <c r="E487" s="29"/>
      <c r="F487" s="29"/>
    </row>
    <row r="488" spans="1:6">
      <c r="A488" s="29"/>
      <c r="B488" s="29"/>
      <c r="D488" s="29"/>
      <c r="E488" s="29"/>
      <c r="F488" s="29"/>
    </row>
    <row r="489" spans="1:6">
      <c r="A489" s="29"/>
      <c r="B489" s="29"/>
      <c r="D489" s="29"/>
      <c r="E489" s="29"/>
      <c r="F489" s="29"/>
    </row>
    <row r="490" spans="1:6">
      <c r="A490" s="29"/>
      <c r="B490" s="29"/>
      <c r="D490" s="29"/>
      <c r="E490" s="29"/>
      <c r="F490" s="29"/>
    </row>
    <row r="491" spans="1:6">
      <c r="A491" s="29"/>
      <c r="B491" s="29"/>
      <c r="D491" s="29"/>
      <c r="E491" s="29"/>
      <c r="F491" s="29"/>
    </row>
    <row r="492" spans="1:6">
      <c r="A492" s="29"/>
      <c r="B492" s="29"/>
      <c r="D492" s="29"/>
      <c r="E492" s="29"/>
      <c r="F492" s="29"/>
    </row>
    <row r="493" spans="1:6">
      <c r="A493" s="29"/>
      <c r="B493" s="29"/>
      <c r="D493" s="29"/>
      <c r="E493" s="29"/>
      <c r="F493" s="29"/>
    </row>
    <row r="494" spans="1:6">
      <c r="A494" s="29"/>
      <c r="B494" s="29"/>
      <c r="D494" s="29"/>
      <c r="E494" s="29"/>
      <c r="F494" s="29"/>
    </row>
    <row r="495" spans="1:6">
      <c r="A495" s="29"/>
      <c r="B495" s="29"/>
      <c r="D495" s="29"/>
      <c r="E495" s="29"/>
      <c r="F495" s="29"/>
    </row>
    <row r="496" spans="1:6">
      <c r="A496" s="29"/>
      <c r="B496" s="29"/>
      <c r="D496" s="29"/>
      <c r="E496" s="29"/>
      <c r="F496" s="29"/>
    </row>
    <row r="497" spans="1:6">
      <c r="A497" s="29"/>
      <c r="B497" s="29"/>
      <c r="D497" s="29"/>
      <c r="E497" s="29"/>
      <c r="F497" s="29"/>
    </row>
    <row r="498" spans="1:6">
      <c r="A498" s="29"/>
      <c r="B498" s="29"/>
      <c r="D498" s="29"/>
      <c r="E498" s="29"/>
      <c r="F498" s="29"/>
    </row>
    <row r="499" spans="1:6">
      <c r="A499" s="29"/>
      <c r="B499" s="29"/>
      <c r="D499" s="29"/>
      <c r="E499" s="29"/>
      <c r="F499" s="29"/>
    </row>
    <row r="500" spans="1:6">
      <c r="A500" s="29"/>
      <c r="B500" s="29"/>
      <c r="D500" s="29"/>
      <c r="E500" s="29"/>
      <c r="F500" s="29"/>
    </row>
    <row r="501" spans="1:6">
      <c r="A501" s="29"/>
      <c r="B501" s="29"/>
      <c r="D501" s="29"/>
      <c r="E501" s="29"/>
      <c r="F501" s="29"/>
    </row>
    <row r="502" spans="1:6">
      <c r="A502" s="29"/>
      <c r="B502" s="29"/>
      <c r="D502" s="29"/>
      <c r="E502" s="29"/>
      <c r="F502" s="29"/>
    </row>
    <row r="503" spans="1:6">
      <c r="A503" s="29"/>
      <c r="B503" s="29"/>
      <c r="D503" s="29"/>
      <c r="E503" s="29"/>
      <c r="F503" s="29"/>
    </row>
    <row r="504" spans="1:6">
      <c r="A504" s="29"/>
      <c r="B504" s="29"/>
      <c r="D504" s="29"/>
      <c r="E504" s="29"/>
      <c r="F504" s="29"/>
    </row>
    <row r="505" spans="1:6">
      <c r="A505" s="29"/>
      <c r="B505" s="29"/>
      <c r="D505" s="29"/>
      <c r="E505" s="29"/>
      <c r="F505" s="29"/>
    </row>
    <row r="506" spans="1:6">
      <c r="A506" s="29"/>
      <c r="B506" s="29"/>
      <c r="D506" s="29"/>
      <c r="E506" s="29"/>
      <c r="F506" s="29"/>
    </row>
    <row r="507" spans="1:6">
      <c r="A507" s="29"/>
      <c r="B507" s="29"/>
      <c r="D507" s="29"/>
      <c r="E507" s="29"/>
      <c r="F507" s="29"/>
    </row>
    <row r="508" spans="1:6">
      <c r="A508" s="29"/>
      <c r="B508" s="29"/>
      <c r="D508" s="29"/>
      <c r="E508" s="29"/>
      <c r="F508" s="29"/>
    </row>
    <row r="509" spans="1:6">
      <c r="A509" s="29"/>
      <c r="B509" s="29"/>
      <c r="D509" s="29"/>
      <c r="E509" s="29"/>
      <c r="F509" s="29"/>
    </row>
    <row r="510" spans="1:6">
      <c r="A510" s="29"/>
      <c r="B510" s="29"/>
      <c r="D510" s="29"/>
      <c r="E510" s="29"/>
      <c r="F510" s="29"/>
    </row>
    <row r="511" spans="1:6">
      <c r="A511" s="29"/>
      <c r="B511" s="29"/>
      <c r="D511" s="29"/>
      <c r="E511" s="29"/>
      <c r="F511" s="29"/>
    </row>
    <row r="512" spans="1:6">
      <c r="A512" s="29"/>
      <c r="B512" s="29"/>
      <c r="D512" s="29"/>
      <c r="E512" s="29"/>
      <c r="F512" s="29"/>
    </row>
    <row r="513" spans="1:6">
      <c r="A513" s="29"/>
      <c r="B513" s="29"/>
      <c r="D513" s="29"/>
      <c r="E513" s="29"/>
      <c r="F513" s="29"/>
    </row>
    <row r="514" spans="1:6">
      <c r="A514" s="29"/>
      <c r="B514" s="29"/>
      <c r="D514" s="29"/>
      <c r="E514" s="29"/>
      <c r="F514" s="29"/>
    </row>
    <row r="515" spans="1:6">
      <c r="A515" s="29"/>
      <c r="B515" s="29"/>
      <c r="D515" s="29"/>
      <c r="E515" s="29"/>
      <c r="F515" s="29"/>
    </row>
    <row r="516" spans="1:6">
      <c r="A516" s="29"/>
      <c r="B516" s="29"/>
      <c r="D516" s="29"/>
      <c r="E516" s="29"/>
      <c r="F516" s="29"/>
    </row>
    <row r="517" spans="1:6">
      <c r="A517" s="29"/>
      <c r="B517" s="29"/>
      <c r="D517" s="29"/>
      <c r="E517" s="29"/>
      <c r="F517" s="29"/>
    </row>
    <row r="518" spans="1:6">
      <c r="A518" s="29"/>
      <c r="B518" s="29"/>
      <c r="D518" s="29"/>
      <c r="E518" s="29"/>
      <c r="F518" s="29"/>
    </row>
    <row r="519" spans="1:6">
      <c r="A519" s="29"/>
      <c r="B519" s="29"/>
      <c r="D519" s="29"/>
      <c r="E519" s="29"/>
      <c r="F519" s="29"/>
    </row>
    <row r="520" spans="1:6">
      <c r="A520" s="29"/>
      <c r="B520" s="29"/>
      <c r="D520" s="29"/>
      <c r="E520" s="29"/>
      <c r="F520" s="29"/>
    </row>
    <row r="521" spans="1:6">
      <c r="A521" s="29"/>
      <c r="B521" s="29"/>
      <c r="D521" s="29"/>
      <c r="E521" s="29"/>
      <c r="F521" s="29"/>
    </row>
    <row r="522" spans="1:6">
      <c r="A522" s="29"/>
      <c r="B522" s="29"/>
      <c r="D522" s="29"/>
      <c r="E522" s="29"/>
      <c r="F522" s="29"/>
    </row>
    <row r="523" spans="1:6">
      <c r="A523" s="29"/>
      <c r="B523" s="29"/>
      <c r="D523" s="29"/>
      <c r="E523" s="29"/>
      <c r="F523" s="29"/>
    </row>
    <row r="524" spans="1:6">
      <c r="A524" s="29"/>
      <c r="B524" s="29"/>
      <c r="D524" s="29"/>
      <c r="E524" s="29"/>
      <c r="F524" s="29"/>
    </row>
    <row r="525" spans="1:6">
      <c r="A525" s="29"/>
      <c r="B525" s="29"/>
      <c r="D525" s="29"/>
      <c r="E525" s="29"/>
      <c r="F525" s="29"/>
    </row>
    <row r="526" spans="1:6">
      <c r="A526" s="29"/>
      <c r="B526" s="29"/>
      <c r="D526" s="29"/>
      <c r="E526" s="29"/>
      <c r="F526" s="29"/>
    </row>
    <row r="527" spans="1:6">
      <c r="A527" s="29"/>
      <c r="B527" s="29"/>
      <c r="D527" s="29"/>
      <c r="E527" s="29"/>
      <c r="F527" s="29"/>
    </row>
    <row r="528" spans="1:6">
      <c r="A528" s="29"/>
      <c r="B528" s="29"/>
      <c r="D528" s="29"/>
      <c r="E528" s="29"/>
      <c r="F528" s="29"/>
    </row>
    <row r="529" spans="1:6">
      <c r="A529" s="29"/>
      <c r="B529" s="29"/>
      <c r="D529" s="29"/>
      <c r="E529" s="29"/>
      <c r="F529" s="29"/>
    </row>
    <row r="530" spans="1:6">
      <c r="A530" s="29"/>
      <c r="B530" s="29"/>
      <c r="D530" s="29"/>
      <c r="E530" s="29"/>
      <c r="F530" s="29"/>
    </row>
    <row r="531" spans="1:6">
      <c r="A531" s="29"/>
      <c r="B531" s="29"/>
      <c r="D531" s="29"/>
      <c r="E531" s="29"/>
      <c r="F531" s="29"/>
    </row>
    <row r="532" spans="1:6">
      <c r="A532" s="29"/>
      <c r="B532" s="29"/>
      <c r="D532" s="29"/>
      <c r="E532" s="29"/>
      <c r="F532" s="29"/>
    </row>
    <row r="533" spans="1:6">
      <c r="A533" s="29"/>
      <c r="B533" s="29"/>
      <c r="D533" s="29"/>
      <c r="E533" s="29"/>
      <c r="F533" s="29"/>
    </row>
    <row r="534" spans="1:6">
      <c r="A534" s="29"/>
      <c r="B534" s="29"/>
      <c r="D534" s="29"/>
      <c r="E534" s="29"/>
      <c r="F534" s="29"/>
    </row>
    <row r="535" spans="1:6">
      <c r="A535" s="29"/>
      <c r="B535" s="29"/>
      <c r="D535" s="29"/>
      <c r="E535" s="29"/>
      <c r="F535" s="29"/>
    </row>
    <row r="536" spans="1:6">
      <c r="A536" s="29"/>
      <c r="B536" s="29"/>
      <c r="D536" s="29"/>
      <c r="E536" s="29"/>
      <c r="F536" s="29"/>
    </row>
    <row r="537" spans="1:6">
      <c r="A537" s="29"/>
      <c r="B537" s="29"/>
      <c r="D537" s="29"/>
      <c r="E537" s="29"/>
      <c r="F537" s="29"/>
    </row>
    <row r="538" spans="1:6">
      <c r="A538" s="29"/>
      <c r="B538" s="29"/>
      <c r="D538" s="29"/>
      <c r="E538" s="29"/>
      <c r="F538" s="29"/>
    </row>
    <row r="539" spans="1:6">
      <c r="A539" s="29"/>
      <c r="B539" s="29"/>
      <c r="D539" s="29"/>
      <c r="E539" s="29"/>
      <c r="F539" s="29"/>
    </row>
    <row r="540" spans="1:6">
      <c r="A540" s="29"/>
      <c r="B540" s="29"/>
      <c r="D540" s="29"/>
      <c r="E540" s="29"/>
      <c r="F540" s="29"/>
    </row>
    <row r="541" spans="1:6">
      <c r="A541" s="29"/>
      <c r="B541" s="29"/>
      <c r="D541" s="29"/>
      <c r="E541" s="29"/>
      <c r="F541" s="29"/>
    </row>
    <row r="542" spans="1:6">
      <c r="A542" s="29"/>
      <c r="B542" s="29"/>
      <c r="D542" s="29"/>
      <c r="E542" s="29"/>
      <c r="F542" s="29"/>
    </row>
    <row r="543" spans="1:6">
      <c r="A543" s="29"/>
      <c r="B543" s="29"/>
      <c r="D543" s="29"/>
      <c r="E543" s="29"/>
      <c r="F543" s="29"/>
    </row>
    <row r="544" spans="1:6">
      <c r="A544" s="29"/>
      <c r="B544" s="29"/>
      <c r="D544" s="29"/>
      <c r="E544" s="29"/>
      <c r="F544" s="29"/>
    </row>
    <row r="545" spans="1:6">
      <c r="A545" s="29"/>
      <c r="B545" s="29"/>
      <c r="D545" s="29"/>
      <c r="E545" s="29"/>
      <c r="F545" s="29"/>
    </row>
    <row r="546" spans="1:6">
      <c r="A546" s="29"/>
      <c r="B546" s="29"/>
      <c r="D546" s="29"/>
      <c r="E546" s="29"/>
      <c r="F546" s="29"/>
    </row>
    <row r="547" spans="1:6">
      <c r="A547" s="29"/>
      <c r="B547" s="29"/>
      <c r="D547" s="29"/>
      <c r="E547" s="29"/>
      <c r="F547" s="29"/>
    </row>
    <row r="548" spans="1:6">
      <c r="A548" s="29"/>
      <c r="B548" s="29"/>
      <c r="D548" s="29"/>
      <c r="E548" s="29"/>
      <c r="F548" s="29"/>
    </row>
    <row r="549" spans="1:6">
      <c r="A549" s="29"/>
      <c r="B549" s="29"/>
      <c r="D549" s="29"/>
      <c r="E549" s="29"/>
      <c r="F549" s="29"/>
    </row>
    <row r="550" spans="1:6">
      <c r="A550" s="29"/>
      <c r="B550" s="29"/>
      <c r="D550" s="29"/>
      <c r="E550" s="29"/>
      <c r="F550" s="29"/>
    </row>
    <row r="551" spans="1:6">
      <c r="A551" s="29"/>
      <c r="B551" s="29"/>
      <c r="D551" s="29"/>
      <c r="E551" s="29"/>
      <c r="F551" s="29"/>
    </row>
    <row r="552" spans="1:6">
      <c r="A552" s="29"/>
      <c r="B552" s="29"/>
      <c r="D552" s="29"/>
      <c r="E552" s="29"/>
      <c r="F552" s="29"/>
    </row>
    <row r="553" spans="1:6">
      <c r="A553" s="29"/>
      <c r="B553" s="29"/>
      <c r="D553" s="29"/>
      <c r="E553" s="29"/>
      <c r="F553" s="29"/>
    </row>
    <row r="554" spans="1:6">
      <c r="A554" s="29"/>
      <c r="B554" s="29"/>
      <c r="D554" s="29"/>
      <c r="E554" s="29"/>
      <c r="F554" s="29"/>
    </row>
    <row r="555" spans="1:6">
      <c r="A555" s="29"/>
      <c r="B555" s="29"/>
      <c r="D555" s="29"/>
      <c r="E555" s="29"/>
      <c r="F555" s="29"/>
    </row>
    <row r="556" spans="1:6">
      <c r="A556" s="29"/>
      <c r="B556" s="29"/>
      <c r="D556" s="29"/>
      <c r="E556" s="29"/>
      <c r="F556" s="29"/>
    </row>
    <row r="557" spans="1:6">
      <c r="A557" s="29"/>
      <c r="B557" s="29"/>
      <c r="D557" s="29"/>
      <c r="E557" s="29"/>
      <c r="F557" s="29"/>
    </row>
    <row r="558" spans="1:6">
      <c r="A558" s="29"/>
      <c r="B558" s="29"/>
      <c r="D558" s="29"/>
      <c r="E558" s="29"/>
      <c r="F558" s="29"/>
    </row>
    <row r="559" spans="1:6">
      <c r="A559" s="29"/>
      <c r="B559" s="29"/>
      <c r="D559" s="29"/>
      <c r="E559" s="29"/>
      <c r="F559" s="29"/>
    </row>
    <row r="560" spans="1:6">
      <c r="A560" s="29"/>
      <c r="B560" s="29"/>
      <c r="D560" s="29"/>
      <c r="E560" s="29"/>
      <c r="F560" s="29"/>
    </row>
    <row r="561" spans="1:6">
      <c r="A561" s="29"/>
      <c r="B561" s="29"/>
      <c r="D561" s="29"/>
      <c r="E561" s="29"/>
      <c r="F561" s="29"/>
    </row>
    <row r="562" spans="1:6">
      <c r="A562" s="29"/>
      <c r="B562" s="29"/>
      <c r="D562" s="29"/>
      <c r="E562" s="29"/>
      <c r="F562" s="29"/>
    </row>
    <row r="563" spans="1:6">
      <c r="A563" s="29"/>
      <c r="B563" s="29"/>
      <c r="D563" s="29"/>
      <c r="E563" s="29"/>
      <c r="F563" s="29"/>
    </row>
    <row r="564" spans="1:6">
      <c r="A564" s="29"/>
      <c r="B564" s="29"/>
      <c r="D564" s="29"/>
      <c r="E564" s="29"/>
      <c r="F564" s="29"/>
    </row>
    <row r="565" spans="1:6">
      <c r="A565" s="29"/>
      <c r="B565" s="29"/>
      <c r="D565" s="29"/>
      <c r="E565" s="29"/>
      <c r="F565" s="29"/>
    </row>
    <row r="566" spans="1:6">
      <c r="A566" s="29"/>
      <c r="B566" s="29"/>
      <c r="D566" s="29"/>
      <c r="E566" s="29"/>
      <c r="F566" s="29"/>
    </row>
    <row r="567" spans="1:6">
      <c r="A567" s="29"/>
      <c r="B567" s="29"/>
      <c r="D567" s="29"/>
      <c r="E567" s="29"/>
      <c r="F567" s="29"/>
    </row>
    <row r="568" spans="1:6">
      <c r="A568" s="29"/>
      <c r="B568" s="29"/>
      <c r="D568" s="29"/>
      <c r="E568" s="29"/>
      <c r="F568" s="29"/>
    </row>
    <row r="569" spans="1:6">
      <c r="A569" s="29"/>
      <c r="B569" s="29"/>
      <c r="D569" s="29"/>
      <c r="E569" s="29"/>
      <c r="F569" s="29"/>
    </row>
    <row r="570" spans="1:6">
      <c r="A570" s="29"/>
      <c r="B570" s="29"/>
      <c r="D570" s="29"/>
      <c r="E570" s="29"/>
      <c r="F570" s="29"/>
    </row>
    <row r="571" spans="1:6">
      <c r="A571" s="29"/>
      <c r="B571" s="29"/>
      <c r="D571" s="29"/>
      <c r="E571" s="29"/>
      <c r="F571" s="29"/>
    </row>
    <row r="572" spans="1:6">
      <c r="A572" s="29"/>
      <c r="B572" s="29"/>
      <c r="D572" s="29"/>
      <c r="E572" s="29"/>
      <c r="F572" s="29"/>
    </row>
    <row r="573" spans="1:6">
      <c r="A573" s="29"/>
      <c r="B573" s="29"/>
      <c r="D573" s="29"/>
      <c r="E573" s="29"/>
      <c r="F573" s="29"/>
    </row>
    <row r="574" spans="1:6">
      <c r="A574" s="29"/>
      <c r="B574" s="29"/>
      <c r="D574" s="29"/>
      <c r="E574" s="29"/>
      <c r="F574" s="29"/>
    </row>
    <row r="575" spans="1:6">
      <c r="A575" s="29"/>
      <c r="B575" s="29"/>
      <c r="D575" s="29"/>
      <c r="E575" s="29"/>
      <c r="F575" s="29"/>
    </row>
    <row r="576" spans="1:6">
      <c r="A576" s="29"/>
      <c r="B576" s="29"/>
      <c r="D576" s="29"/>
      <c r="E576" s="29"/>
      <c r="F576" s="29"/>
    </row>
    <row r="577" spans="1:6">
      <c r="A577" s="29"/>
      <c r="B577" s="29"/>
      <c r="D577" s="29"/>
      <c r="E577" s="29"/>
      <c r="F577" s="29"/>
    </row>
    <row r="578" spans="1:6">
      <c r="A578" s="29"/>
      <c r="B578" s="29"/>
      <c r="D578" s="29"/>
      <c r="E578" s="29"/>
      <c r="F578" s="29"/>
    </row>
    <row r="579" spans="1:6">
      <c r="A579" s="29"/>
      <c r="B579" s="29"/>
      <c r="D579" s="29"/>
      <c r="E579" s="29"/>
      <c r="F579" s="29"/>
    </row>
    <row r="580" spans="1:6">
      <c r="A580" s="29"/>
      <c r="B580" s="29"/>
      <c r="D580" s="29"/>
      <c r="E580" s="29"/>
      <c r="F580" s="29"/>
    </row>
    <row r="581" spans="1:6">
      <c r="A581" s="29"/>
      <c r="B581" s="29"/>
      <c r="D581" s="29"/>
      <c r="E581" s="29"/>
      <c r="F581" s="29"/>
    </row>
    <row r="582" spans="1:6">
      <c r="A582" s="29"/>
      <c r="B582" s="29"/>
      <c r="D582" s="29"/>
      <c r="E582" s="29"/>
      <c r="F582" s="29"/>
    </row>
    <row r="583" spans="1:6">
      <c r="A583" s="29"/>
      <c r="B583" s="29"/>
      <c r="D583" s="29"/>
      <c r="E583" s="29"/>
      <c r="F583" s="29"/>
    </row>
    <row r="584" spans="1:6">
      <c r="A584" s="29"/>
      <c r="B584" s="29"/>
      <c r="D584" s="29"/>
      <c r="E584" s="29"/>
      <c r="F584" s="29"/>
    </row>
    <row r="585" spans="1:6">
      <c r="A585" s="29"/>
      <c r="B585" s="29"/>
      <c r="D585" s="29"/>
      <c r="E585" s="29"/>
      <c r="F585" s="29"/>
    </row>
    <row r="586" spans="1:6">
      <c r="A586" s="29"/>
      <c r="B586" s="29"/>
      <c r="D586" s="29"/>
      <c r="E586" s="29"/>
      <c r="F586" s="29"/>
    </row>
    <row r="587" spans="1:6">
      <c r="A587" s="29"/>
      <c r="B587" s="29"/>
      <c r="D587" s="29"/>
      <c r="E587" s="29"/>
      <c r="F587" s="29"/>
    </row>
    <row r="588" spans="1:6">
      <c r="A588" s="29"/>
      <c r="B588" s="29"/>
      <c r="D588" s="29"/>
      <c r="E588" s="29"/>
      <c r="F588" s="29"/>
    </row>
    <row r="589" spans="1:6">
      <c r="A589" s="29"/>
      <c r="B589" s="29"/>
      <c r="D589" s="29"/>
      <c r="E589" s="29"/>
      <c r="F589" s="29"/>
    </row>
    <row r="590" spans="1:6">
      <c r="A590" s="29"/>
      <c r="B590" s="29"/>
      <c r="D590" s="29"/>
      <c r="E590" s="29"/>
      <c r="F590" s="29"/>
    </row>
    <row r="591" spans="1:6">
      <c r="A591" s="29"/>
      <c r="B591" s="29"/>
      <c r="D591" s="29"/>
      <c r="E591" s="29"/>
      <c r="F591" s="29"/>
    </row>
    <row r="592" spans="1:6">
      <c r="A592" s="29"/>
      <c r="B592" s="29"/>
      <c r="D592" s="29"/>
      <c r="E592" s="29"/>
      <c r="F592" s="29"/>
    </row>
    <row r="593" spans="1:6">
      <c r="A593" s="29"/>
      <c r="B593" s="29"/>
      <c r="D593" s="29"/>
      <c r="E593" s="29"/>
      <c r="F593" s="29"/>
    </row>
    <row r="594" spans="1:6">
      <c r="A594" s="29"/>
      <c r="B594" s="29"/>
      <c r="D594" s="29"/>
      <c r="E594" s="29"/>
      <c r="F594" s="29"/>
    </row>
    <row r="595" spans="1:6">
      <c r="A595" s="29"/>
      <c r="B595" s="29"/>
      <c r="D595" s="29"/>
      <c r="E595" s="29"/>
      <c r="F595" s="29"/>
    </row>
    <row r="596" spans="1:6">
      <c r="A596" s="29"/>
      <c r="B596" s="29"/>
      <c r="D596" s="29"/>
      <c r="E596" s="29"/>
      <c r="F596" s="29"/>
    </row>
    <row r="597" spans="1:6">
      <c r="A597" s="29"/>
      <c r="B597" s="29"/>
      <c r="D597" s="29"/>
      <c r="E597" s="29"/>
      <c r="F597" s="29"/>
    </row>
    <row r="598" spans="1:6">
      <c r="A598" s="29"/>
      <c r="B598" s="29"/>
      <c r="D598" s="29"/>
      <c r="E598" s="29"/>
      <c r="F598" s="29"/>
    </row>
    <row r="599" spans="1:6">
      <c r="A599" s="29"/>
      <c r="B599" s="29"/>
      <c r="D599" s="29"/>
      <c r="E599" s="29"/>
      <c r="F599" s="29"/>
    </row>
    <row r="600" spans="1:6">
      <c r="A600" s="29"/>
      <c r="B600" s="29"/>
      <c r="D600" s="29"/>
      <c r="E600" s="29"/>
      <c r="F600" s="29"/>
    </row>
    <row r="601" spans="1:6">
      <c r="A601" s="29"/>
      <c r="B601" s="29"/>
      <c r="D601" s="29"/>
      <c r="E601" s="29"/>
      <c r="F601" s="29"/>
    </row>
    <row r="602" spans="1:6">
      <c r="A602" s="29"/>
      <c r="B602" s="29"/>
      <c r="D602" s="29"/>
      <c r="E602" s="29"/>
      <c r="F602" s="29"/>
    </row>
    <row r="603" spans="1:6">
      <c r="A603" s="29"/>
      <c r="B603" s="29"/>
      <c r="D603" s="29"/>
      <c r="E603" s="29"/>
      <c r="F603" s="29"/>
    </row>
    <row r="604" spans="1:6">
      <c r="A604" s="29"/>
      <c r="B604" s="29"/>
      <c r="D604" s="29"/>
      <c r="E604" s="29"/>
      <c r="F604" s="29"/>
    </row>
    <row r="605" spans="1:6">
      <c r="A605" s="29"/>
      <c r="B605" s="29"/>
      <c r="D605" s="29"/>
      <c r="E605" s="29"/>
      <c r="F605" s="29"/>
    </row>
    <row r="606" spans="1:6">
      <c r="A606" s="29"/>
      <c r="B606" s="29"/>
      <c r="D606" s="29"/>
      <c r="E606" s="29"/>
      <c r="F606" s="29"/>
    </row>
    <row r="607" spans="1:6">
      <c r="A607" s="29"/>
      <c r="B607" s="29"/>
      <c r="D607" s="29"/>
      <c r="E607" s="29"/>
      <c r="F607" s="29"/>
    </row>
    <row r="608" spans="1:6">
      <c r="A608" s="29"/>
      <c r="B608" s="29"/>
      <c r="D608" s="29"/>
      <c r="E608" s="29"/>
      <c r="F608" s="29"/>
    </row>
    <row r="609" spans="1:6">
      <c r="A609" s="29"/>
      <c r="B609" s="29"/>
      <c r="D609" s="29"/>
      <c r="E609" s="29"/>
      <c r="F609" s="29"/>
    </row>
    <row r="610" spans="1:6">
      <c r="A610" s="29"/>
      <c r="B610" s="29"/>
      <c r="D610" s="29"/>
      <c r="E610" s="29"/>
      <c r="F610" s="29"/>
    </row>
    <row r="611" spans="1:6">
      <c r="A611" s="29"/>
      <c r="B611" s="29"/>
      <c r="D611" s="29"/>
      <c r="E611" s="29"/>
      <c r="F611" s="29"/>
    </row>
    <row r="612" spans="1:6">
      <c r="A612" s="29"/>
      <c r="B612" s="29"/>
      <c r="D612" s="29"/>
      <c r="E612" s="29"/>
      <c r="F612" s="29"/>
    </row>
    <row r="613" spans="1:6">
      <c r="A613" s="29"/>
      <c r="B613" s="29"/>
      <c r="D613" s="29"/>
      <c r="E613" s="29"/>
      <c r="F613" s="29"/>
    </row>
    <row r="614" spans="1:6">
      <c r="A614" s="29"/>
      <c r="B614" s="29"/>
      <c r="D614" s="29"/>
      <c r="E614" s="29"/>
      <c r="F614" s="29"/>
    </row>
    <row r="615" spans="1:6">
      <c r="A615" s="29"/>
      <c r="B615" s="29"/>
      <c r="D615" s="29"/>
      <c r="E615" s="29"/>
      <c r="F615" s="29"/>
    </row>
    <row r="616" spans="1:6">
      <c r="A616" s="29"/>
      <c r="B616" s="29"/>
      <c r="D616" s="29"/>
      <c r="E616" s="29"/>
      <c r="F616" s="29"/>
    </row>
    <row r="617" spans="1:6">
      <c r="A617" s="29"/>
      <c r="B617" s="29"/>
      <c r="D617" s="29"/>
      <c r="E617" s="29"/>
      <c r="F617" s="29"/>
    </row>
    <row r="618" spans="1:6">
      <c r="A618" s="29"/>
      <c r="B618" s="29"/>
      <c r="D618" s="29"/>
      <c r="E618" s="29"/>
      <c r="F618" s="29"/>
    </row>
    <row r="619" spans="1:6">
      <c r="A619" s="29"/>
      <c r="B619" s="29"/>
      <c r="D619" s="29"/>
      <c r="E619" s="29"/>
      <c r="F619" s="29"/>
    </row>
    <row r="620" spans="1:6">
      <c r="A620" s="29"/>
      <c r="B620" s="29"/>
      <c r="D620" s="29"/>
      <c r="E620" s="29"/>
      <c r="F620" s="29"/>
    </row>
    <row r="621" spans="1:6">
      <c r="A621" s="29"/>
      <c r="B621" s="29"/>
      <c r="D621" s="29"/>
      <c r="E621" s="29"/>
      <c r="F621" s="29"/>
    </row>
    <row r="622" spans="1:6">
      <c r="A622" s="29"/>
      <c r="B622" s="29"/>
      <c r="D622" s="29"/>
      <c r="E622" s="29"/>
      <c r="F622" s="29"/>
    </row>
    <row r="623" spans="1:6">
      <c r="A623" s="29"/>
      <c r="B623" s="29"/>
      <c r="D623" s="29"/>
      <c r="E623" s="29"/>
      <c r="F623" s="29"/>
    </row>
    <row r="624" spans="1:6">
      <c r="A624" s="29"/>
      <c r="B624" s="29"/>
      <c r="D624" s="29"/>
      <c r="E624" s="29"/>
      <c r="F624" s="29"/>
    </row>
    <row r="625" spans="1:6">
      <c r="A625" s="29"/>
      <c r="B625" s="29"/>
      <c r="D625" s="29"/>
      <c r="E625" s="29"/>
      <c r="F625" s="29"/>
    </row>
    <row r="626" spans="1:6">
      <c r="A626" s="29"/>
      <c r="B626" s="29"/>
      <c r="D626" s="29"/>
      <c r="E626" s="29"/>
      <c r="F626" s="29"/>
    </row>
    <row r="627" spans="1:6">
      <c r="A627" s="29"/>
      <c r="B627" s="29"/>
      <c r="D627" s="29"/>
      <c r="E627" s="29"/>
      <c r="F627" s="29"/>
    </row>
    <row r="628" spans="1:6">
      <c r="A628" s="29"/>
      <c r="B628" s="29"/>
      <c r="D628" s="29"/>
      <c r="E628" s="29"/>
      <c r="F628" s="29"/>
    </row>
    <row r="629" spans="1:6">
      <c r="A629" s="29"/>
      <c r="B629" s="29"/>
      <c r="D629" s="29"/>
      <c r="E629" s="29"/>
      <c r="F629" s="29"/>
    </row>
    <row r="630" spans="1:6">
      <c r="A630" s="29"/>
      <c r="B630" s="29"/>
      <c r="D630" s="29"/>
      <c r="E630" s="29"/>
      <c r="F630" s="29"/>
    </row>
    <row r="631" spans="1:6">
      <c r="A631" s="29"/>
      <c r="B631" s="29"/>
      <c r="D631" s="29"/>
      <c r="E631" s="29"/>
      <c r="F631" s="29"/>
    </row>
    <row r="632" spans="1:6">
      <c r="A632" s="29"/>
      <c r="B632" s="29"/>
      <c r="D632" s="29"/>
      <c r="E632" s="29"/>
      <c r="F632" s="29"/>
    </row>
    <row r="633" spans="1:6">
      <c r="A633" s="29"/>
      <c r="B633" s="29"/>
      <c r="D633" s="29"/>
      <c r="E633" s="29"/>
      <c r="F633" s="29"/>
    </row>
    <row r="634" spans="1:6">
      <c r="A634" s="29"/>
      <c r="B634" s="29"/>
      <c r="D634" s="29"/>
      <c r="E634" s="29"/>
      <c r="F634" s="29"/>
    </row>
    <row r="635" spans="1:6">
      <c r="A635" s="29"/>
      <c r="B635" s="29"/>
      <c r="D635" s="29"/>
      <c r="E635" s="29"/>
      <c r="F635" s="29"/>
    </row>
    <row r="636" spans="1:6">
      <c r="A636" s="29"/>
      <c r="B636" s="29"/>
      <c r="D636" s="29"/>
      <c r="E636" s="29"/>
      <c r="F636" s="29"/>
    </row>
    <row r="637" spans="1:6">
      <c r="A637" s="29"/>
      <c r="B637" s="29"/>
      <c r="D637" s="29"/>
      <c r="E637" s="29"/>
      <c r="F637" s="29"/>
    </row>
    <row r="638" spans="1:6">
      <c r="A638" s="29"/>
      <c r="B638" s="29"/>
      <c r="D638" s="29"/>
      <c r="E638" s="29"/>
      <c r="F638" s="29"/>
    </row>
    <row r="639" spans="1:6">
      <c r="A639" s="29"/>
      <c r="B639" s="29"/>
      <c r="D639" s="29"/>
      <c r="E639" s="29"/>
      <c r="F639" s="29"/>
    </row>
    <row r="640" spans="1:6">
      <c r="A640" s="29"/>
      <c r="B640" s="29"/>
      <c r="D640" s="29"/>
      <c r="E640" s="29"/>
      <c r="F640" s="29"/>
    </row>
    <row r="641" spans="1:6">
      <c r="A641" s="29"/>
      <c r="B641" s="29"/>
      <c r="D641" s="29"/>
      <c r="E641" s="29"/>
      <c r="F641" s="29"/>
    </row>
    <row r="642" spans="1:6">
      <c r="A642" s="29"/>
      <c r="B642" s="29"/>
      <c r="D642" s="29"/>
      <c r="E642" s="29"/>
      <c r="F642" s="29"/>
    </row>
    <row r="643" spans="1:6">
      <c r="A643" s="29"/>
      <c r="B643" s="29"/>
      <c r="D643" s="29"/>
      <c r="E643" s="29"/>
      <c r="F643" s="29"/>
    </row>
    <row r="644" spans="1:6">
      <c r="A644" s="29"/>
      <c r="B644" s="29"/>
      <c r="D644" s="29"/>
      <c r="E644" s="29"/>
      <c r="F644" s="29"/>
    </row>
    <row r="645" spans="1:6">
      <c r="A645" s="29"/>
      <c r="B645" s="29"/>
      <c r="D645" s="29"/>
      <c r="E645" s="29"/>
      <c r="F645" s="29"/>
    </row>
    <row r="646" spans="1:6">
      <c r="A646" s="29"/>
      <c r="B646" s="29"/>
      <c r="D646" s="29"/>
      <c r="E646" s="29"/>
      <c r="F646" s="29"/>
    </row>
    <row r="647" spans="1:6">
      <c r="A647" s="29"/>
      <c r="B647" s="29"/>
      <c r="D647" s="29"/>
      <c r="E647" s="29"/>
      <c r="F647" s="29"/>
    </row>
    <row r="648" spans="1:6">
      <c r="A648" s="29"/>
      <c r="B648" s="29"/>
      <c r="D648" s="29"/>
      <c r="E648" s="29"/>
      <c r="F648" s="29"/>
    </row>
    <row r="649" spans="1:6">
      <c r="A649" s="29"/>
      <c r="B649" s="29"/>
      <c r="D649" s="29"/>
      <c r="E649" s="29"/>
      <c r="F649" s="29"/>
    </row>
    <row r="650" spans="1:6">
      <c r="A650" s="29"/>
      <c r="B650" s="29"/>
      <c r="D650" s="29"/>
      <c r="E650" s="29"/>
      <c r="F650" s="29"/>
    </row>
    <row r="651" spans="1:6">
      <c r="A651" s="29"/>
      <c r="B651" s="29"/>
      <c r="D651" s="29"/>
      <c r="E651" s="29"/>
      <c r="F651" s="29"/>
    </row>
    <row r="652" spans="1:6">
      <c r="A652" s="29"/>
      <c r="B652" s="29"/>
      <c r="D652" s="29"/>
      <c r="E652" s="29"/>
      <c r="F652" s="29"/>
    </row>
    <row r="653" spans="1:6">
      <c r="A653" s="29"/>
      <c r="B653" s="29"/>
      <c r="D653" s="29"/>
      <c r="E653" s="29"/>
      <c r="F653" s="29"/>
    </row>
    <row r="654" spans="1:6">
      <c r="A654" s="29"/>
      <c r="B654" s="29"/>
      <c r="D654" s="29"/>
      <c r="E654" s="29"/>
      <c r="F654" s="29"/>
    </row>
    <row r="655" spans="1:6">
      <c r="A655" s="29"/>
      <c r="B655" s="29"/>
      <c r="D655" s="29"/>
      <c r="E655" s="29"/>
      <c r="F655" s="29"/>
    </row>
    <row r="656" spans="1:6">
      <c r="A656" s="29"/>
      <c r="B656" s="29"/>
      <c r="D656" s="29"/>
      <c r="E656" s="29"/>
      <c r="F656" s="29"/>
    </row>
    <row r="657" spans="1:6">
      <c r="A657" s="29"/>
      <c r="B657" s="29"/>
      <c r="D657" s="29"/>
      <c r="E657" s="29"/>
      <c r="F657" s="29"/>
    </row>
    <row r="658" spans="1:6">
      <c r="A658" s="29"/>
      <c r="B658" s="29"/>
      <c r="D658" s="29"/>
      <c r="E658" s="29"/>
      <c r="F658" s="29"/>
    </row>
    <row r="659" spans="1:6">
      <c r="A659" s="29"/>
      <c r="B659" s="29"/>
      <c r="D659" s="29"/>
      <c r="E659" s="29"/>
      <c r="F659" s="29"/>
    </row>
    <row r="660" spans="1:6">
      <c r="A660" s="29"/>
      <c r="B660" s="29"/>
      <c r="D660" s="29"/>
      <c r="E660" s="29"/>
      <c r="F660" s="29"/>
    </row>
    <row r="661" spans="1:6">
      <c r="A661" s="29"/>
      <c r="B661" s="29"/>
      <c r="D661" s="29"/>
      <c r="E661" s="29"/>
      <c r="F661" s="29"/>
    </row>
    <row r="662" spans="1:6">
      <c r="A662" s="29"/>
      <c r="B662" s="29"/>
      <c r="D662" s="29"/>
      <c r="E662" s="29"/>
      <c r="F662" s="29"/>
    </row>
    <row r="663" spans="1:6">
      <c r="A663" s="29"/>
      <c r="B663" s="29"/>
      <c r="D663" s="29"/>
      <c r="E663" s="29"/>
      <c r="F663" s="29"/>
    </row>
    <row r="664" spans="1:6">
      <c r="A664" s="29"/>
      <c r="B664" s="29"/>
      <c r="D664" s="29"/>
      <c r="E664" s="29"/>
      <c r="F664" s="29"/>
    </row>
    <row r="665" spans="1:6">
      <c r="A665" s="29"/>
      <c r="B665" s="29"/>
      <c r="D665" s="29"/>
      <c r="E665" s="29"/>
      <c r="F665" s="29"/>
    </row>
    <row r="666" spans="1:6">
      <c r="A666" s="29"/>
      <c r="B666" s="29"/>
      <c r="D666" s="29"/>
      <c r="E666" s="29"/>
      <c r="F666" s="29"/>
    </row>
    <row r="667" spans="1:6">
      <c r="A667" s="29"/>
      <c r="B667" s="29"/>
      <c r="D667" s="29"/>
      <c r="E667" s="29"/>
      <c r="F667" s="29"/>
    </row>
    <row r="668" spans="1:6">
      <c r="A668" s="29"/>
      <c r="B668" s="29"/>
      <c r="D668" s="29"/>
      <c r="E668" s="29"/>
      <c r="F668" s="29"/>
    </row>
    <row r="669" spans="1:6">
      <c r="A669" s="29"/>
      <c r="B669" s="29"/>
      <c r="D669" s="29"/>
      <c r="E669" s="29"/>
      <c r="F669" s="29"/>
    </row>
    <row r="670" spans="1:6">
      <c r="A670" s="29"/>
      <c r="B670" s="29"/>
      <c r="D670" s="29"/>
      <c r="E670" s="29"/>
      <c r="F670" s="29"/>
    </row>
    <row r="671" spans="1:6">
      <c r="A671" s="29"/>
      <c r="B671" s="29"/>
      <c r="D671" s="29"/>
      <c r="E671" s="29"/>
      <c r="F671" s="29"/>
    </row>
    <row r="672" spans="1:6">
      <c r="A672" s="29"/>
      <c r="B672" s="29"/>
      <c r="D672" s="29"/>
      <c r="E672" s="29"/>
      <c r="F672" s="29"/>
    </row>
    <row r="673" spans="1:6">
      <c r="A673" s="29"/>
      <c r="B673" s="29"/>
      <c r="D673" s="29"/>
      <c r="E673" s="29"/>
      <c r="F673" s="29"/>
    </row>
    <row r="674" spans="1:6">
      <c r="A674" s="29"/>
      <c r="B674" s="29"/>
      <c r="D674" s="29"/>
      <c r="E674" s="29"/>
      <c r="F674" s="29"/>
    </row>
    <row r="675" spans="1:6">
      <c r="A675" s="29"/>
      <c r="B675" s="29"/>
      <c r="D675" s="29"/>
      <c r="E675" s="29"/>
      <c r="F675" s="29"/>
    </row>
    <row r="676" spans="1:6">
      <c r="A676" s="29"/>
      <c r="B676" s="29"/>
      <c r="D676" s="29"/>
      <c r="E676" s="29"/>
      <c r="F676" s="29"/>
    </row>
    <row r="677" spans="1:6">
      <c r="A677" s="29"/>
      <c r="B677" s="29"/>
      <c r="D677" s="29"/>
      <c r="E677" s="29"/>
      <c r="F677" s="29"/>
    </row>
    <row r="678" spans="1:6">
      <c r="A678" s="29"/>
      <c r="B678" s="29"/>
      <c r="D678" s="29"/>
      <c r="E678" s="29"/>
      <c r="F678" s="29"/>
    </row>
    <row r="679" spans="1:6">
      <c r="A679" s="29"/>
      <c r="B679" s="29"/>
      <c r="D679" s="29"/>
      <c r="E679" s="29"/>
      <c r="F679" s="29"/>
    </row>
    <row r="680" spans="1:6">
      <c r="A680" s="29"/>
      <c r="B680" s="29"/>
      <c r="D680" s="29"/>
      <c r="E680" s="29"/>
      <c r="F680" s="29"/>
    </row>
    <row r="681" spans="1:6">
      <c r="A681" s="29"/>
      <c r="B681" s="29"/>
      <c r="D681" s="29"/>
      <c r="E681" s="29"/>
      <c r="F681" s="29"/>
    </row>
    <row r="682" spans="1:6">
      <c r="A682" s="29"/>
      <c r="B682" s="29"/>
      <c r="D682" s="29"/>
      <c r="E682" s="29"/>
      <c r="F682" s="29"/>
    </row>
    <row r="683" spans="1:6">
      <c r="A683" s="29"/>
      <c r="B683" s="29"/>
      <c r="D683" s="29"/>
      <c r="E683" s="29"/>
      <c r="F683" s="29"/>
    </row>
    <row r="684" spans="1:6">
      <c r="A684" s="29"/>
      <c r="B684" s="29"/>
      <c r="D684" s="29"/>
      <c r="E684" s="29"/>
      <c r="F684" s="29"/>
    </row>
    <row r="685" spans="1:6">
      <c r="A685" s="29"/>
      <c r="B685" s="29"/>
      <c r="D685" s="29"/>
      <c r="E685" s="29"/>
      <c r="F685" s="29"/>
    </row>
    <row r="686" spans="1:6">
      <c r="A686" s="29"/>
      <c r="B686" s="29"/>
      <c r="D686" s="29"/>
      <c r="E686" s="29"/>
      <c r="F686" s="29"/>
    </row>
    <row r="687" spans="1:6">
      <c r="A687" s="29"/>
      <c r="B687" s="29"/>
      <c r="D687" s="29"/>
      <c r="E687" s="29"/>
      <c r="F687" s="29"/>
    </row>
    <row r="688" spans="1:6">
      <c r="A688" s="29"/>
      <c r="B688" s="29"/>
      <c r="D688" s="29"/>
      <c r="E688" s="29"/>
      <c r="F688" s="29"/>
    </row>
    <row r="689" spans="1:6">
      <c r="A689" s="29"/>
      <c r="B689" s="29"/>
      <c r="D689" s="29"/>
      <c r="E689" s="29"/>
      <c r="F689" s="29"/>
    </row>
    <row r="690" spans="1:6">
      <c r="A690" s="29"/>
      <c r="B690" s="29"/>
      <c r="D690" s="29"/>
      <c r="E690" s="29"/>
      <c r="F690" s="29"/>
    </row>
    <row r="691" spans="1:6">
      <c r="A691" s="29"/>
      <c r="B691" s="29"/>
      <c r="D691" s="29"/>
      <c r="E691" s="29"/>
      <c r="F691" s="29"/>
    </row>
    <row r="692" spans="1:6">
      <c r="A692" s="29"/>
      <c r="B692" s="29"/>
      <c r="D692" s="29"/>
      <c r="E692" s="29"/>
      <c r="F692" s="29"/>
    </row>
    <row r="693" spans="1:6">
      <c r="A693" s="29"/>
      <c r="B693" s="29"/>
      <c r="D693" s="29"/>
      <c r="E693" s="29"/>
      <c r="F693" s="29"/>
    </row>
    <row r="694" spans="1:6">
      <c r="A694" s="29"/>
      <c r="B694" s="29"/>
      <c r="D694" s="29"/>
      <c r="E694" s="29"/>
      <c r="F694" s="29"/>
    </row>
    <row r="695" spans="1:6">
      <c r="A695" s="29"/>
      <c r="B695" s="29"/>
      <c r="D695" s="29"/>
      <c r="E695" s="29"/>
      <c r="F695" s="29"/>
    </row>
    <row r="696" spans="1:6">
      <c r="A696" s="29"/>
      <c r="B696" s="29"/>
      <c r="D696" s="29"/>
      <c r="E696" s="29"/>
      <c r="F696" s="29"/>
    </row>
    <row r="697" spans="1:6">
      <c r="A697" s="29"/>
      <c r="B697" s="29"/>
      <c r="D697" s="29"/>
      <c r="E697" s="29"/>
      <c r="F697" s="29"/>
    </row>
    <row r="698" spans="1:6">
      <c r="A698" s="29"/>
      <c r="B698" s="29"/>
      <c r="D698" s="29"/>
      <c r="E698" s="29"/>
      <c r="F698" s="29"/>
    </row>
    <row r="699" spans="1:6">
      <c r="A699" s="29"/>
      <c r="B699" s="29"/>
      <c r="D699" s="29"/>
      <c r="E699" s="29"/>
      <c r="F699" s="29"/>
    </row>
    <row r="700" spans="1:6">
      <c r="A700" s="29"/>
      <c r="B700" s="29"/>
      <c r="D700" s="29"/>
      <c r="E700" s="29"/>
      <c r="F700" s="29"/>
    </row>
    <row r="701" spans="1:6">
      <c r="A701" s="29"/>
      <c r="B701" s="29"/>
      <c r="D701" s="29"/>
      <c r="E701" s="29"/>
      <c r="F701" s="29"/>
    </row>
    <row r="702" spans="1:6">
      <c r="A702" s="29"/>
      <c r="B702" s="29"/>
      <c r="D702" s="29"/>
      <c r="E702" s="29"/>
      <c r="F702" s="29"/>
    </row>
    <row r="703" spans="1:6">
      <c r="A703" s="29"/>
      <c r="B703" s="29"/>
      <c r="D703" s="29"/>
      <c r="E703" s="29"/>
      <c r="F703" s="29"/>
    </row>
    <row r="704" spans="1:6">
      <c r="A704" s="29"/>
      <c r="B704" s="29"/>
      <c r="D704" s="29"/>
      <c r="E704" s="29"/>
      <c r="F704" s="29"/>
    </row>
    <row r="705" spans="1:6">
      <c r="A705" s="29"/>
      <c r="B705" s="29"/>
      <c r="D705" s="29"/>
      <c r="E705" s="29"/>
      <c r="F705" s="29"/>
    </row>
    <row r="706" spans="1:6">
      <c r="A706" s="29"/>
      <c r="B706" s="29"/>
      <c r="D706" s="29"/>
      <c r="E706" s="29"/>
      <c r="F706" s="29"/>
    </row>
    <row r="707" spans="1:6">
      <c r="A707" s="29"/>
      <c r="B707" s="29"/>
      <c r="D707" s="29"/>
      <c r="E707" s="29"/>
      <c r="F707" s="29"/>
    </row>
    <row r="708" spans="1:6">
      <c r="A708" s="29"/>
      <c r="B708" s="29"/>
      <c r="D708" s="29"/>
      <c r="E708" s="29"/>
      <c r="F708" s="29"/>
    </row>
    <row r="709" spans="1:6">
      <c r="A709" s="29"/>
      <c r="B709" s="29"/>
      <c r="D709" s="29"/>
      <c r="E709" s="29"/>
      <c r="F709" s="29"/>
    </row>
    <row r="710" spans="1:6">
      <c r="A710" s="29"/>
      <c r="B710" s="29"/>
      <c r="D710" s="29"/>
      <c r="E710" s="29"/>
      <c r="F710" s="29"/>
    </row>
    <row r="711" spans="1:6">
      <c r="A711" s="29"/>
      <c r="B711" s="29"/>
      <c r="D711" s="29"/>
      <c r="E711" s="29"/>
      <c r="F711" s="29"/>
    </row>
    <row r="712" spans="1:6">
      <c r="A712" s="29"/>
      <c r="B712" s="29"/>
      <c r="D712" s="29"/>
      <c r="E712" s="29"/>
      <c r="F712" s="29"/>
    </row>
    <row r="713" spans="1:6">
      <c r="A713" s="29"/>
      <c r="B713" s="29"/>
      <c r="D713" s="29"/>
      <c r="E713" s="29"/>
      <c r="F713" s="29"/>
    </row>
    <row r="714" spans="1:6">
      <c r="A714" s="29"/>
      <c r="B714" s="29"/>
      <c r="D714" s="29"/>
      <c r="E714" s="29"/>
      <c r="F714" s="29"/>
    </row>
    <row r="715" spans="1:6">
      <c r="A715" s="29"/>
      <c r="B715" s="29"/>
      <c r="D715" s="29"/>
      <c r="E715" s="29"/>
      <c r="F715" s="29"/>
    </row>
    <row r="716" spans="1:6">
      <c r="A716" s="29"/>
      <c r="B716" s="29"/>
      <c r="D716" s="29"/>
      <c r="E716" s="29"/>
      <c r="F716" s="29"/>
    </row>
    <row r="717" spans="1:6">
      <c r="A717" s="29"/>
      <c r="B717" s="29"/>
      <c r="D717" s="29"/>
      <c r="E717" s="29"/>
      <c r="F717" s="29"/>
    </row>
    <row r="718" spans="1:6">
      <c r="A718" s="29"/>
      <c r="B718" s="29"/>
      <c r="D718" s="29"/>
      <c r="E718" s="29"/>
      <c r="F718" s="29"/>
    </row>
    <row r="719" spans="1:6">
      <c r="A719" s="29"/>
      <c r="B719" s="29"/>
      <c r="D719" s="29"/>
      <c r="E719" s="29"/>
      <c r="F719" s="29"/>
    </row>
    <row r="720" spans="1:6">
      <c r="A720" s="29"/>
      <c r="B720" s="29"/>
      <c r="D720" s="29"/>
      <c r="E720" s="29"/>
      <c r="F720" s="29"/>
    </row>
    <row r="721" spans="1:6">
      <c r="A721" s="29"/>
      <c r="B721" s="29"/>
      <c r="D721" s="29"/>
      <c r="E721" s="29"/>
      <c r="F721" s="29"/>
    </row>
    <row r="722" spans="1:6">
      <c r="A722" s="29"/>
      <c r="B722" s="29"/>
      <c r="D722" s="29"/>
      <c r="E722" s="29"/>
      <c r="F722" s="29"/>
    </row>
    <row r="723" spans="1:6">
      <c r="A723" s="29"/>
      <c r="B723" s="29"/>
      <c r="D723" s="29"/>
      <c r="E723" s="29"/>
      <c r="F723" s="29"/>
    </row>
    <row r="724" spans="1:6">
      <c r="A724" s="29"/>
      <c r="B724" s="29"/>
      <c r="D724" s="29"/>
      <c r="E724" s="29"/>
      <c r="F724" s="29"/>
    </row>
    <row r="725" spans="1:6">
      <c r="A725" s="29"/>
      <c r="B725" s="29"/>
      <c r="D725" s="29"/>
      <c r="E725" s="29"/>
      <c r="F725" s="29"/>
    </row>
    <row r="726" spans="1:6">
      <c r="A726" s="29"/>
      <c r="B726" s="29"/>
      <c r="D726" s="29"/>
      <c r="E726" s="29"/>
      <c r="F726" s="29"/>
    </row>
    <row r="727" spans="1:6">
      <c r="A727" s="29"/>
      <c r="B727" s="29"/>
      <c r="D727" s="29"/>
      <c r="E727" s="29"/>
      <c r="F727" s="29"/>
    </row>
    <row r="728" spans="1:6">
      <c r="A728" s="29"/>
      <c r="B728" s="29"/>
      <c r="D728" s="29"/>
      <c r="E728" s="29"/>
      <c r="F728" s="29"/>
    </row>
    <row r="729" spans="1:6">
      <c r="A729" s="29"/>
      <c r="B729" s="29"/>
      <c r="D729" s="29"/>
      <c r="E729" s="29"/>
      <c r="F729" s="29"/>
    </row>
    <row r="730" spans="1:6">
      <c r="A730" s="29"/>
      <c r="B730" s="29"/>
      <c r="D730" s="29"/>
      <c r="E730" s="29"/>
      <c r="F730" s="29"/>
    </row>
    <row r="731" spans="1:6">
      <c r="A731" s="29"/>
      <c r="B731" s="29"/>
      <c r="D731" s="29"/>
      <c r="E731" s="29"/>
      <c r="F731" s="29"/>
    </row>
    <row r="732" spans="1:6">
      <c r="A732" s="29"/>
      <c r="B732" s="29"/>
      <c r="D732" s="29"/>
      <c r="E732" s="29"/>
      <c r="F732" s="29"/>
    </row>
    <row r="733" spans="1:6">
      <c r="A733" s="29"/>
      <c r="B733" s="29"/>
      <c r="D733" s="29"/>
      <c r="E733" s="29"/>
      <c r="F733" s="29"/>
    </row>
    <row r="734" spans="1:6">
      <c r="A734" s="29"/>
      <c r="B734" s="29"/>
      <c r="D734" s="29"/>
      <c r="E734" s="29"/>
      <c r="F734" s="29"/>
    </row>
    <row r="735" spans="1:6">
      <c r="A735" s="29"/>
      <c r="B735" s="29"/>
      <c r="D735" s="29"/>
      <c r="E735" s="29"/>
      <c r="F735" s="29"/>
    </row>
    <row r="736" spans="1:6">
      <c r="A736" s="29"/>
      <c r="B736" s="29"/>
      <c r="D736" s="29"/>
      <c r="E736" s="29"/>
      <c r="F736" s="29"/>
    </row>
    <row r="737" spans="1:6">
      <c r="A737" s="29"/>
      <c r="B737" s="29"/>
      <c r="D737" s="29"/>
      <c r="E737" s="29"/>
      <c r="F737" s="29"/>
    </row>
    <row r="738" spans="1:6">
      <c r="A738" s="29"/>
      <c r="B738" s="29"/>
      <c r="D738" s="29"/>
      <c r="E738" s="29"/>
      <c r="F738" s="29"/>
    </row>
    <row r="739" spans="1:6">
      <c r="A739" s="29"/>
      <c r="B739" s="29"/>
      <c r="D739" s="29"/>
      <c r="E739" s="29"/>
      <c r="F739" s="29"/>
    </row>
    <row r="740" spans="1:6">
      <c r="A740" s="29"/>
      <c r="B740" s="29"/>
      <c r="D740" s="29"/>
      <c r="E740" s="29"/>
      <c r="F740" s="29"/>
    </row>
    <row r="741" spans="1:6">
      <c r="A741" s="29"/>
      <c r="B741" s="29"/>
      <c r="D741" s="29"/>
      <c r="E741" s="29"/>
      <c r="F741" s="29"/>
    </row>
    <row r="742" spans="1:6">
      <c r="A742" s="29"/>
      <c r="B742" s="29"/>
      <c r="D742" s="29"/>
      <c r="E742" s="29"/>
      <c r="F742" s="29"/>
    </row>
    <row r="743" spans="1:6">
      <c r="A743" s="29"/>
      <c r="B743" s="29"/>
      <c r="D743" s="29"/>
      <c r="E743" s="29"/>
      <c r="F743" s="29"/>
    </row>
    <row r="744" spans="1:6">
      <c r="A744" s="29"/>
      <c r="B744" s="29"/>
      <c r="D744" s="29"/>
      <c r="E744" s="29"/>
      <c r="F744" s="29"/>
    </row>
    <row r="745" spans="1:6">
      <c r="A745" s="29"/>
      <c r="B745" s="29"/>
      <c r="D745" s="29"/>
      <c r="E745" s="29"/>
      <c r="F745" s="29"/>
    </row>
    <row r="746" spans="1:6">
      <c r="A746" s="29"/>
      <c r="B746" s="29"/>
      <c r="D746" s="29"/>
      <c r="E746" s="29"/>
      <c r="F746" s="29"/>
    </row>
    <row r="747" spans="1:6">
      <c r="A747" s="29"/>
      <c r="B747" s="29"/>
      <c r="D747" s="29"/>
      <c r="E747" s="29"/>
      <c r="F747" s="29"/>
    </row>
    <row r="748" spans="1:6">
      <c r="A748" s="29"/>
      <c r="B748" s="29"/>
      <c r="D748" s="29"/>
      <c r="E748" s="29"/>
      <c r="F748" s="29"/>
    </row>
    <row r="749" spans="1:6">
      <c r="A749" s="29"/>
      <c r="B749" s="29"/>
      <c r="D749" s="29"/>
      <c r="E749" s="29"/>
      <c r="F749" s="29"/>
    </row>
    <row r="750" spans="1:6">
      <c r="A750" s="29"/>
      <c r="B750" s="29"/>
      <c r="D750" s="29"/>
      <c r="E750" s="29"/>
      <c r="F750" s="29"/>
    </row>
    <row r="751" spans="1:6">
      <c r="A751" s="29"/>
      <c r="B751" s="29"/>
      <c r="D751" s="29"/>
      <c r="E751" s="29"/>
      <c r="F751" s="29"/>
    </row>
    <row r="752" spans="1:6">
      <c r="A752" s="29"/>
      <c r="B752" s="29"/>
      <c r="D752" s="29"/>
      <c r="E752" s="29"/>
      <c r="F752" s="29"/>
    </row>
    <row r="753" spans="1:6">
      <c r="A753" s="29"/>
      <c r="B753" s="29"/>
      <c r="D753" s="29"/>
      <c r="E753" s="29"/>
      <c r="F753" s="29"/>
    </row>
    <row r="754" spans="1:6">
      <c r="A754" s="29"/>
      <c r="B754" s="29"/>
      <c r="D754" s="29"/>
      <c r="E754" s="29"/>
      <c r="F754" s="29"/>
    </row>
    <row r="755" spans="1:6">
      <c r="A755" s="29"/>
      <c r="B755" s="29"/>
      <c r="D755" s="29"/>
      <c r="E755" s="29"/>
      <c r="F755" s="29"/>
    </row>
    <row r="756" spans="1:6">
      <c r="A756" s="29"/>
      <c r="B756" s="29"/>
      <c r="D756" s="29"/>
      <c r="E756" s="29"/>
      <c r="F756" s="29"/>
    </row>
    <row r="757" spans="1:6">
      <c r="A757" s="29"/>
      <c r="B757" s="29"/>
      <c r="D757" s="29"/>
      <c r="E757" s="29"/>
      <c r="F757" s="29"/>
    </row>
    <row r="758" spans="1:6">
      <c r="A758" s="29"/>
      <c r="B758" s="29"/>
      <c r="D758" s="29"/>
      <c r="E758" s="29"/>
      <c r="F758" s="29"/>
    </row>
    <row r="759" spans="1:6">
      <c r="A759" s="29"/>
      <c r="B759" s="29"/>
      <c r="D759" s="29"/>
      <c r="E759" s="29"/>
      <c r="F759" s="29"/>
    </row>
    <row r="760" spans="1:6">
      <c r="A760" s="29"/>
      <c r="B760" s="29"/>
      <c r="D760" s="29"/>
      <c r="E760" s="29"/>
      <c r="F760" s="29"/>
    </row>
    <row r="761" spans="1:6">
      <c r="A761" s="29"/>
      <c r="B761" s="29"/>
      <c r="D761" s="29"/>
      <c r="E761" s="29"/>
      <c r="F761" s="29"/>
    </row>
    <row r="762" spans="1:6">
      <c r="A762" s="29"/>
      <c r="B762" s="29"/>
      <c r="D762" s="29"/>
      <c r="E762" s="29"/>
      <c r="F762" s="29"/>
    </row>
    <row r="763" spans="1:6">
      <c r="A763" s="29"/>
      <c r="B763" s="29"/>
      <c r="D763" s="29"/>
      <c r="E763" s="29"/>
      <c r="F763" s="29"/>
    </row>
    <row r="764" spans="1:6">
      <c r="A764" s="29"/>
      <c r="B764" s="29"/>
      <c r="D764" s="29"/>
      <c r="E764" s="29"/>
      <c r="F764" s="29"/>
    </row>
    <row r="765" spans="1:6">
      <c r="A765" s="29"/>
      <c r="B765" s="29"/>
      <c r="D765" s="29"/>
      <c r="E765" s="29"/>
      <c r="F765" s="29"/>
    </row>
    <row r="766" spans="1:6">
      <c r="A766" s="29"/>
      <c r="B766" s="29"/>
      <c r="D766" s="29"/>
      <c r="E766" s="29"/>
      <c r="F766" s="29"/>
    </row>
    <row r="767" spans="1:6">
      <c r="A767" s="29"/>
      <c r="B767" s="29"/>
      <c r="D767" s="29"/>
      <c r="E767" s="29"/>
      <c r="F767" s="29"/>
    </row>
    <row r="768" spans="1:6">
      <c r="A768" s="29"/>
      <c r="B768" s="29"/>
      <c r="D768" s="29"/>
      <c r="E768" s="29"/>
      <c r="F768" s="29"/>
    </row>
    <row r="769" spans="1:6">
      <c r="A769" s="29"/>
      <c r="B769" s="29"/>
      <c r="D769" s="29"/>
      <c r="E769" s="29"/>
      <c r="F769" s="29"/>
    </row>
    <row r="770" spans="1:6">
      <c r="A770" s="29"/>
      <c r="B770" s="29"/>
      <c r="D770" s="29"/>
      <c r="E770" s="29"/>
      <c r="F770" s="29"/>
    </row>
    <row r="771" spans="1:6">
      <c r="A771" s="29"/>
      <c r="B771" s="29"/>
      <c r="D771" s="29"/>
      <c r="E771" s="29"/>
      <c r="F771" s="29"/>
    </row>
    <row r="772" spans="1:6">
      <c r="A772" s="29"/>
      <c r="B772" s="29"/>
      <c r="D772" s="29"/>
      <c r="E772" s="29"/>
      <c r="F772" s="29"/>
    </row>
    <row r="773" spans="1:6">
      <c r="A773" s="29"/>
      <c r="B773" s="29"/>
      <c r="D773" s="29"/>
      <c r="E773" s="29"/>
      <c r="F773" s="29"/>
    </row>
    <row r="774" spans="1:6">
      <c r="A774" s="29"/>
      <c r="B774" s="29"/>
      <c r="D774" s="29"/>
      <c r="E774" s="29"/>
      <c r="F774" s="29"/>
    </row>
    <row r="775" spans="1:6">
      <c r="A775" s="29"/>
      <c r="B775" s="29"/>
      <c r="D775" s="29"/>
      <c r="E775" s="29"/>
      <c r="F775" s="29"/>
    </row>
    <row r="776" spans="1:6">
      <c r="A776" s="29"/>
      <c r="B776" s="29"/>
      <c r="D776" s="29"/>
      <c r="E776" s="29"/>
      <c r="F776" s="29"/>
    </row>
    <row r="777" spans="1:6">
      <c r="A777" s="29"/>
      <c r="B777" s="29"/>
      <c r="D777" s="29"/>
      <c r="E777" s="29"/>
      <c r="F777" s="29"/>
    </row>
    <row r="778" spans="1:6">
      <c r="A778" s="29"/>
      <c r="B778" s="29"/>
      <c r="D778" s="29"/>
      <c r="E778" s="29"/>
      <c r="F778" s="29"/>
    </row>
    <row r="779" spans="1:6">
      <c r="A779" s="29"/>
      <c r="B779" s="29"/>
      <c r="D779" s="29"/>
      <c r="E779" s="29"/>
      <c r="F779" s="29"/>
    </row>
    <row r="780" spans="1:6">
      <c r="A780" s="29"/>
      <c r="B780" s="29"/>
      <c r="D780" s="29"/>
      <c r="E780" s="29"/>
      <c r="F780" s="29"/>
    </row>
    <row r="781" spans="1:6">
      <c r="A781" s="29"/>
      <c r="B781" s="29"/>
      <c r="D781" s="29"/>
      <c r="E781" s="29"/>
      <c r="F781" s="29"/>
    </row>
    <row r="782" spans="1:6">
      <c r="A782" s="29"/>
      <c r="B782" s="29"/>
      <c r="D782" s="29"/>
      <c r="E782" s="29"/>
      <c r="F782" s="29"/>
    </row>
    <row r="783" spans="1:6">
      <c r="A783" s="29"/>
      <c r="B783" s="29"/>
      <c r="D783" s="29"/>
      <c r="E783" s="29"/>
      <c r="F783" s="29"/>
    </row>
    <row r="784" spans="1:6">
      <c r="A784" s="29"/>
      <c r="B784" s="29"/>
      <c r="D784" s="29"/>
      <c r="E784" s="29"/>
      <c r="F784" s="29"/>
    </row>
    <row r="785" spans="1:6">
      <c r="A785" s="29"/>
      <c r="B785" s="29"/>
      <c r="D785" s="29"/>
      <c r="E785" s="29"/>
      <c r="F785" s="29"/>
    </row>
    <row r="786" spans="1:6">
      <c r="A786" s="29"/>
      <c r="B786" s="29"/>
      <c r="D786" s="29"/>
      <c r="E786" s="29"/>
      <c r="F786" s="29"/>
    </row>
    <row r="787" spans="1:6">
      <c r="A787" s="29"/>
      <c r="B787" s="29"/>
      <c r="D787" s="29"/>
      <c r="E787" s="29"/>
      <c r="F787" s="29"/>
    </row>
    <row r="788" spans="1:6">
      <c r="A788" s="29"/>
      <c r="B788" s="29"/>
      <c r="D788" s="29"/>
      <c r="E788" s="29"/>
      <c r="F788" s="29"/>
    </row>
    <row r="789" spans="1:6">
      <c r="A789" s="29"/>
      <c r="B789" s="29"/>
      <c r="D789" s="29"/>
      <c r="E789" s="29"/>
      <c r="F789" s="29"/>
    </row>
    <row r="790" spans="1:6">
      <c r="A790" s="29"/>
      <c r="B790" s="29"/>
      <c r="D790" s="29"/>
      <c r="E790" s="29"/>
      <c r="F790" s="29"/>
    </row>
    <row r="791" spans="1:6">
      <c r="A791" s="29"/>
      <c r="B791" s="29"/>
      <c r="D791" s="29"/>
      <c r="E791" s="29"/>
      <c r="F791" s="29"/>
    </row>
    <row r="792" spans="1:6">
      <c r="A792" s="29"/>
      <c r="B792" s="29"/>
      <c r="D792" s="29"/>
      <c r="E792" s="29"/>
      <c r="F792" s="29"/>
    </row>
    <row r="793" spans="1:6">
      <c r="A793" s="29"/>
      <c r="B793" s="29"/>
      <c r="D793" s="29"/>
      <c r="E793" s="29"/>
      <c r="F793" s="29"/>
    </row>
    <row r="794" spans="1:6">
      <c r="A794" s="29"/>
      <c r="B794" s="29"/>
      <c r="D794" s="29"/>
      <c r="E794" s="29"/>
      <c r="F794" s="29"/>
    </row>
    <row r="795" spans="1:6">
      <c r="A795" s="29"/>
      <c r="B795" s="29"/>
      <c r="D795" s="29"/>
      <c r="E795" s="29"/>
      <c r="F795" s="29"/>
    </row>
    <row r="796" spans="1:6">
      <c r="A796" s="29"/>
      <c r="B796" s="29"/>
      <c r="D796" s="29"/>
      <c r="E796" s="29"/>
      <c r="F796" s="29"/>
    </row>
    <row r="797" spans="1:6">
      <c r="A797" s="29"/>
      <c r="B797" s="29"/>
      <c r="D797" s="29"/>
      <c r="E797" s="29"/>
      <c r="F797" s="29"/>
    </row>
    <row r="798" spans="1:6">
      <c r="A798" s="29"/>
      <c r="B798" s="29"/>
      <c r="D798" s="29"/>
      <c r="E798" s="29"/>
      <c r="F798" s="29"/>
    </row>
    <row r="799" spans="1:6">
      <c r="A799" s="29"/>
      <c r="B799" s="29"/>
      <c r="D799" s="29"/>
      <c r="E799" s="29"/>
      <c r="F799" s="29"/>
    </row>
    <row r="800" spans="1:6">
      <c r="A800" s="29"/>
      <c r="B800" s="29"/>
      <c r="D800" s="29"/>
      <c r="E800" s="29"/>
      <c r="F800" s="29"/>
    </row>
    <row r="801" spans="1:6">
      <c r="A801" s="29"/>
      <c r="B801" s="29"/>
      <c r="D801" s="29"/>
      <c r="E801" s="29"/>
      <c r="F801" s="29"/>
    </row>
    <row r="802" spans="1:6">
      <c r="A802" s="29"/>
      <c r="B802" s="29"/>
      <c r="D802" s="29"/>
      <c r="E802" s="29"/>
      <c r="F802" s="29"/>
    </row>
    <row r="803" spans="1:6">
      <c r="A803" s="29"/>
      <c r="B803" s="29"/>
      <c r="D803" s="29"/>
      <c r="E803" s="29"/>
      <c r="F803" s="29"/>
    </row>
    <row r="804" spans="1:6">
      <c r="A804" s="29"/>
      <c r="B804" s="29"/>
      <c r="D804" s="29"/>
      <c r="E804" s="29"/>
      <c r="F804" s="29"/>
    </row>
    <row r="805" spans="1:6">
      <c r="A805" s="29"/>
      <c r="B805" s="29"/>
      <c r="D805" s="29"/>
      <c r="E805" s="29"/>
      <c r="F805" s="29"/>
    </row>
    <row r="806" spans="1:6">
      <c r="A806" s="29"/>
      <c r="B806" s="29"/>
      <c r="D806" s="29"/>
      <c r="E806" s="29"/>
      <c r="F806" s="29"/>
    </row>
    <row r="807" spans="1:6">
      <c r="A807" s="29"/>
      <c r="B807" s="29"/>
      <c r="D807" s="29"/>
      <c r="E807" s="29"/>
      <c r="F807" s="29"/>
    </row>
    <row r="808" spans="1:6">
      <c r="A808" s="29"/>
      <c r="B808" s="29"/>
      <c r="D808" s="29"/>
      <c r="E808" s="29"/>
      <c r="F808" s="29"/>
    </row>
    <row r="809" spans="1:6">
      <c r="A809" s="29"/>
      <c r="B809" s="29"/>
      <c r="D809" s="29"/>
      <c r="E809" s="29"/>
      <c r="F809" s="29"/>
    </row>
    <row r="810" spans="1:6">
      <c r="A810" s="29"/>
      <c r="B810" s="29"/>
      <c r="D810" s="29"/>
      <c r="E810" s="29"/>
      <c r="F810" s="29"/>
    </row>
    <row r="811" spans="1:6">
      <c r="A811" s="29"/>
      <c r="B811" s="29"/>
      <c r="D811" s="29"/>
      <c r="E811" s="29"/>
      <c r="F811" s="29"/>
    </row>
    <row r="812" spans="1:6">
      <c r="A812" s="29"/>
      <c r="B812" s="29"/>
      <c r="D812" s="29"/>
      <c r="E812" s="29"/>
      <c r="F812" s="29"/>
    </row>
    <row r="813" spans="1:6">
      <c r="A813" s="29"/>
      <c r="B813" s="29"/>
      <c r="D813" s="29"/>
      <c r="E813" s="29"/>
      <c r="F813" s="29"/>
    </row>
    <row r="814" spans="1:6">
      <c r="A814" s="29"/>
      <c r="B814" s="29"/>
      <c r="D814" s="29"/>
      <c r="E814" s="29"/>
      <c r="F814" s="29"/>
    </row>
    <row r="815" spans="1:6">
      <c r="A815" s="29"/>
      <c r="B815" s="29"/>
      <c r="D815" s="29"/>
      <c r="E815" s="29"/>
      <c r="F815" s="29"/>
    </row>
    <row r="816" spans="1:6">
      <c r="A816" s="29"/>
      <c r="B816" s="29"/>
      <c r="D816" s="29"/>
      <c r="E816" s="29"/>
      <c r="F816" s="29"/>
    </row>
    <row r="817" spans="1:6">
      <c r="A817" s="29"/>
      <c r="B817" s="29"/>
      <c r="D817" s="29"/>
      <c r="E817" s="29"/>
      <c r="F817" s="29"/>
    </row>
    <row r="818" spans="1:6">
      <c r="A818" s="29"/>
      <c r="B818" s="29"/>
      <c r="D818" s="29"/>
      <c r="E818" s="29"/>
      <c r="F818" s="29"/>
    </row>
    <row r="819" spans="1:6">
      <c r="A819" s="29"/>
      <c r="B819" s="29"/>
      <c r="D819" s="29"/>
      <c r="E819" s="29"/>
      <c r="F819" s="29"/>
    </row>
    <row r="820" spans="1:6">
      <c r="A820" s="29"/>
      <c r="B820" s="29"/>
      <c r="D820" s="29"/>
      <c r="E820" s="29"/>
      <c r="F820" s="29"/>
    </row>
    <row r="821" spans="1:6">
      <c r="A821" s="29"/>
      <c r="B821" s="29"/>
      <c r="D821" s="29"/>
      <c r="E821" s="29"/>
      <c r="F821" s="29"/>
    </row>
    <row r="822" spans="1:6">
      <c r="A822" s="29"/>
      <c r="B822" s="29"/>
      <c r="D822" s="29"/>
      <c r="E822" s="29"/>
      <c r="F822" s="29"/>
    </row>
    <row r="823" spans="1:6">
      <c r="A823" s="29"/>
      <c r="B823" s="29"/>
      <c r="D823" s="29"/>
      <c r="E823" s="29"/>
      <c r="F823" s="29"/>
    </row>
    <row r="824" spans="1:6">
      <c r="A824" s="29"/>
      <c r="B824" s="29"/>
      <c r="D824" s="29"/>
      <c r="E824" s="29"/>
      <c r="F824" s="29"/>
    </row>
    <row r="825" spans="1:6">
      <c r="A825" s="29"/>
      <c r="B825" s="29"/>
      <c r="D825" s="29"/>
      <c r="E825" s="29"/>
      <c r="F825" s="29"/>
    </row>
    <row r="826" spans="1:6">
      <c r="A826" s="29"/>
      <c r="B826" s="29"/>
      <c r="D826" s="29"/>
      <c r="E826" s="29"/>
      <c r="F826" s="29"/>
    </row>
    <row r="827" spans="1:6">
      <c r="A827" s="29"/>
      <c r="B827" s="29"/>
      <c r="D827" s="29"/>
      <c r="E827" s="29"/>
      <c r="F827" s="29"/>
    </row>
    <row r="828" spans="1:6">
      <c r="A828" s="29"/>
      <c r="B828" s="29"/>
      <c r="D828" s="29"/>
      <c r="E828" s="29"/>
      <c r="F828" s="29"/>
    </row>
    <row r="829" spans="1:6">
      <c r="A829" s="29"/>
      <c r="B829" s="29"/>
      <c r="D829" s="29"/>
      <c r="E829" s="29"/>
      <c r="F829" s="29"/>
    </row>
    <row r="830" spans="1:6">
      <c r="A830" s="29"/>
      <c r="B830" s="29"/>
      <c r="D830" s="29"/>
      <c r="E830" s="29"/>
      <c r="F830" s="29"/>
    </row>
    <row r="831" spans="1:6">
      <c r="A831" s="29"/>
      <c r="B831" s="29"/>
      <c r="D831" s="29"/>
      <c r="E831" s="29"/>
      <c r="F831" s="29"/>
    </row>
    <row r="832" spans="1:6">
      <c r="A832" s="29"/>
      <c r="B832" s="29"/>
      <c r="D832" s="29"/>
      <c r="E832" s="29"/>
      <c r="F832" s="29"/>
    </row>
    <row r="833" spans="1:6">
      <c r="A833" s="29"/>
      <c r="B833" s="29"/>
      <c r="D833" s="29"/>
      <c r="E833" s="29"/>
      <c r="F833" s="29"/>
    </row>
    <row r="834" spans="1:6">
      <c r="A834" s="29"/>
      <c r="B834" s="29"/>
      <c r="D834" s="29"/>
      <c r="E834" s="29"/>
      <c r="F834" s="29"/>
    </row>
    <row r="835" spans="1:6">
      <c r="A835" s="29"/>
      <c r="B835" s="29"/>
      <c r="D835" s="29"/>
      <c r="E835" s="29"/>
      <c r="F835" s="29"/>
    </row>
    <row r="836" spans="1:6">
      <c r="A836" s="29"/>
      <c r="B836" s="29"/>
      <c r="D836" s="29"/>
      <c r="E836" s="29"/>
      <c r="F836" s="29"/>
    </row>
    <row r="837" spans="1:6">
      <c r="A837" s="29"/>
      <c r="B837" s="29"/>
      <c r="D837" s="29"/>
      <c r="E837" s="29"/>
      <c r="F837" s="29"/>
    </row>
    <row r="838" spans="1:6">
      <c r="A838" s="29"/>
      <c r="B838" s="29"/>
      <c r="D838" s="29"/>
      <c r="E838" s="29"/>
      <c r="F838" s="29"/>
    </row>
    <row r="839" spans="1:6">
      <c r="A839" s="29"/>
      <c r="B839" s="29"/>
      <c r="D839" s="29"/>
      <c r="E839" s="29"/>
      <c r="F839" s="29"/>
    </row>
    <row r="840" spans="1:6">
      <c r="A840" s="29"/>
      <c r="B840" s="29"/>
      <c r="D840" s="29"/>
      <c r="E840" s="29"/>
      <c r="F840" s="29"/>
    </row>
    <row r="841" spans="1:6">
      <c r="A841" s="29"/>
      <c r="B841" s="29"/>
      <c r="D841" s="29"/>
      <c r="E841" s="29"/>
      <c r="F841" s="29"/>
    </row>
    <row r="842" spans="1:6">
      <c r="A842" s="29"/>
      <c r="B842" s="29"/>
      <c r="D842" s="29"/>
      <c r="E842" s="29"/>
      <c r="F842" s="29"/>
    </row>
    <row r="843" spans="1:6">
      <c r="A843" s="29"/>
      <c r="B843" s="29"/>
      <c r="D843" s="29"/>
      <c r="E843" s="29"/>
      <c r="F843" s="29"/>
    </row>
    <row r="844" spans="1:6">
      <c r="A844" s="29"/>
      <c r="B844" s="29"/>
      <c r="D844" s="29"/>
      <c r="E844" s="29"/>
      <c r="F844" s="29"/>
    </row>
    <row r="845" spans="1:6">
      <c r="A845" s="29"/>
      <c r="B845" s="29"/>
      <c r="D845" s="29"/>
      <c r="E845" s="29"/>
      <c r="F845" s="29"/>
    </row>
    <row r="846" spans="1:6">
      <c r="A846" s="29"/>
      <c r="B846" s="29"/>
      <c r="D846" s="29"/>
      <c r="E846" s="29"/>
      <c r="F846" s="29"/>
    </row>
    <row r="847" spans="1:6">
      <c r="A847" s="29"/>
      <c r="B847" s="29"/>
      <c r="D847" s="29"/>
      <c r="E847" s="29"/>
      <c r="F847" s="29"/>
    </row>
    <row r="848" spans="1:6">
      <c r="A848" s="29"/>
      <c r="B848" s="29"/>
      <c r="D848" s="29"/>
      <c r="E848" s="29"/>
      <c r="F848" s="29"/>
    </row>
    <row r="849" spans="1:6">
      <c r="A849" s="29"/>
      <c r="B849" s="29"/>
      <c r="D849" s="29"/>
      <c r="E849" s="29"/>
      <c r="F849" s="29"/>
    </row>
    <row r="850" spans="1:6">
      <c r="A850" s="29"/>
      <c r="B850" s="29"/>
      <c r="D850" s="29"/>
      <c r="E850" s="29"/>
      <c r="F850" s="29"/>
    </row>
    <row r="851" spans="1:6">
      <c r="A851" s="29"/>
      <c r="B851" s="29"/>
      <c r="D851" s="29"/>
      <c r="E851" s="29"/>
      <c r="F851" s="29"/>
    </row>
    <row r="852" spans="1:6">
      <c r="A852" s="29"/>
      <c r="B852" s="29"/>
      <c r="D852" s="29"/>
      <c r="E852" s="29"/>
      <c r="F852" s="29"/>
    </row>
    <row r="853" spans="1:6">
      <c r="A853" s="29"/>
      <c r="B853" s="29"/>
      <c r="D853" s="29"/>
      <c r="E853" s="29"/>
      <c r="F853" s="29"/>
    </row>
    <row r="854" spans="1:6">
      <c r="A854" s="29"/>
      <c r="B854" s="29"/>
      <c r="D854" s="29"/>
      <c r="E854" s="29"/>
      <c r="F854" s="29"/>
    </row>
    <row r="855" spans="1:6">
      <c r="A855" s="29"/>
      <c r="B855" s="29"/>
      <c r="D855" s="29"/>
      <c r="E855" s="29"/>
      <c r="F855" s="29"/>
    </row>
    <row r="856" spans="1:6">
      <c r="A856" s="29"/>
      <c r="B856" s="29"/>
      <c r="D856" s="29"/>
      <c r="E856" s="29"/>
      <c r="F856" s="29"/>
    </row>
    <row r="857" spans="1:6">
      <c r="A857" s="29"/>
      <c r="B857" s="29"/>
      <c r="D857" s="29"/>
      <c r="E857" s="29"/>
      <c r="F857" s="29"/>
    </row>
    <row r="858" spans="1:6">
      <c r="A858" s="29"/>
      <c r="B858" s="29"/>
      <c r="D858" s="29"/>
      <c r="E858" s="29"/>
      <c r="F858" s="29"/>
    </row>
    <row r="859" spans="1:6">
      <c r="A859" s="29"/>
      <c r="B859" s="29"/>
      <c r="D859" s="29"/>
      <c r="E859" s="29"/>
      <c r="F859" s="29"/>
    </row>
    <row r="860" spans="1:6">
      <c r="A860" s="29"/>
      <c r="B860" s="29"/>
      <c r="D860" s="29"/>
      <c r="E860" s="29"/>
      <c r="F860" s="29"/>
    </row>
    <row r="861" spans="1:6">
      <c r="A861" s="29"/>
      <c r="B861" s="29"/>
      <c r="D861" s="29"/>
      <c r="E861" s="29"/>
      <c r="F861" s="29"/>
    </row>
    <row r="862" spans="1:6">
      <c r="A862" s="29"/>
      <c r="B862" s="29"/>
      <c r="D862" s="29"/>
      <c r="E862" s="29"/>
      <c r="F862" s="29"/>
    </row>
    <row r="863" spans="1:6">
      <c r="A863" s="29"/>
      <c r="B863" s="29"/>
      <c r="D863" s="29"/>
      <c r="E863" s="29"/>
      <c r="F863" s="29"/>
    </row>
    <row r="864" spans="1:6">
      <c r="A864" s="29"/>
      <c r="B864" s="29"/>
      <c r="D864" s="29"/>
      <c r="E864" s="29"/>
      <c r="F864" s="29"/>
    </row>
    <row r="865" spans="1:6">
      <c r="A865" s="29"/>
      <c r="B865" s="29"/>
      <c r="D865" s="29"/>
      <c r="E865" s="29"/>
      <c r="F865" s="29"/>
    </row>
    <row r="866" spans="1:6">
      <c r="A866" s="29"/>
      <c r="B866" s="29"/>
      <c r="D866" s="29"/>
      <c r="E866" s="29"/>
      <c r="F866" s="29"/>
    </row>
    <row r="867" spans="1:6">
      <c r="A867" s="29"/>
      <c r="B867" s="29"/>
      <c r="D867" s="29"/>
      <c r="E867" s="29"/>
      <c r="F867" s="29"/>
    </row>
    <row r="868" spans="1:6">
      <c r="A868" s="29"/>
      <c r="B868" s="29"/>
      <c r="D868" s="29"/>
      <c r="E868" s="29"/>
      <c r="F868" s="29"/>
    </row>
    <row r="869" spans="1:6">
      <c r="A869" s="29"/>
      <c r="B869" s="29"/>
      <c r="D869" s="29"/>
      <c r="E869" s="29"/>
      <c r="F869" s="29"/>
    </row>
    <row r="870" spans="1:6">
      <c r="A870" s="29"/>
      <c r="B870" s="29"/>
      <c r="D870" s="29"/>
      <c r="E870" s="29"/>
      <c r="F870" s="29"/>
    </row>
    <row r="871" spans="1:6">
      <c r="A871" s="29"/>
      <c r="B871" s="29"/>
      <c r="D871" s="29"/>
      <c r="E871" s="29"/>
      <c r="F871" s="29"/>
    </row>
    <row r="872" spans="1:6">
      <c r="A872" s="29"/>
      <c r="B872" s="29"/>
      <c r="D872" s="29"/>
      <c r="E872" s="29"/>
      <c r="F872" s="29"/>
    </row>
    <row r="873" spans="1:6">
      <c r="A873" s="29"/>
      <c r="B873" s="29"/>
      <c r="D873" s="29"/>
      <c r="E873" s="29"/>
      <c r="F873" s="29"/>
    </row>
    <row r="874" spans="1:6">
      <c r="A874" s="29"/>
      <c r="B874" s="29"/>
      <c r="D874" s="29"/>
      <c r="E874" s="29"/>
      <c r="F874" s="29"/>
    </row>
    <row r="875" spans="1:6">
      <c r="A875" s="29"/>
      <c r="B875" s="29"/>
      <c r="D875" s="29"/>
      <c r="E875" s="29"/>
      <c r="F875" s="29"/>
    </row>
    <row r="876" spans="1:6">
      <c r="A876" s="29"/>
      <c r="B876" s="29"/>
      <c r="D876" s="29"/>
      <c r="E876" s="29"/>
      <c r="F876" s="29"/>
    </row>
    <row r="877" spans="1:6">
      <c r="A877" s="29"/>
      <c r="B877" s="29"/>
      <c r="D877" s="29"/>
      <c r="E877" s="29"/>
      <c r="F877" s="29"/>
    </row>
    <row r="878" spans="1:6">
      <c r="A878" s="29"/>
      <c r="B878" s="29"/>
      <c r="D878" s="29"/>
      <c r="E878" s="29"/>
      <c r="F878" s="29"/>
    </row>
    <row r="879" spans="1:6">
      <c r="A879" s="29"/>
      <c r="B879" s="29"/>
      <c r="D879" s="29"/>
      <c r="E879" s="29"/>
      <c r="F879" s="29"/>
    </row>
    <row r="880" spans="1:6">
      <c r="A880" s="29"/>
      <c r="B880" s="29"/>
      <c r="D880" s="29"/>
      <c r="E880" s="29"/>
      <c r="F880" s="29"/>
    </row>
    <row r="881" spans="1:6">
      <c r="A881" s="29"/>
      <c r="B881" s="29"/>
      <c r="D881" s="29"/>
      <c r="E881" s="29"/>
      <c r="F881" s="29"/>
    </row>
    <row r="882" spans="1:6">
      <c r="A882" s="29"/>
      <c r="B882" s="29"/>
      <c r="D882" s="29"/>
      <c r="E882" s="29"/>
      <c r="F882" s="29"/>
    </row>
    <row r="883" spans="1:6">
      <c r="A883" s="29"/>
      <c r="B883" s="29"/>
      <c r="D883" s="29"/>
      <c r="E883" s="29"/>
      <c r="F883" s="29"/>
    </row>
    <row r="884" spans="1:6">
      <c r="A884" s="29"/>
      <c r="B884" s="29"/>
      <c r="D884" s="29"/>
      <c r="E884" s="29"/>
      <c r="F884" s="29"/>
    </row>
    <row r="885" spans="1:6">
      <c r="A885" s="29"/>
      <c r="B885" s="29"/>
      <c r="D885" s="29"/>
      <c r="E885" s="29"/>
      <c r="F885" s="29"/>
    </row>
    <row r="886" spans="1:6">
      <c r="A886" s="29"/>
      <c r="B886" s="29"/>
      <c r="D886" s="29"/>
      <c r="E886" s="29"/>
      <c r="F886" s="29"/>
    </row>
    <row r="887" spans="1:6">
      <c r="A887" s="29"/>
      <c r="B887" s="29"/>
      <c r="D887" s="29"/>
      <c r="E887" s="29"/>
      <c r="F887" s="29"/>
    </row>
    <row r="888" spans="1:6">
      <c r="A888" s="29"/>
      <c r="B888" s="29"/>
      <c r="D888" s="29"/>
      <c r="E888" s="29"/>
      <c r="F888" s="29"/>
    </row>
    <row r="889" spans="1:6">
      <c r="A889" s="29"/>
      <c r="B889" s="29"/>
      <c r="D889" s="29"/>
      <c r="E889" s="29"/>
      <c r="F889" s="29"/>
    </row>
    <row r="890" spans="1:6">
      <c r="A890" s="29"/>
      <c r="B890" s="29"/>
      <c r="D890" s="29"/>
      <c r="E890" s="29"/>
      <c r="F890" s="29"/>
    </row>
    <row r="891" spans="1:6">
      <c r="A891" s="29"/>
      <c r="B891" s="29"/>
      <c r="D891" s="29"/>
      <c r="E891" s="29"/>
      <c r="F891" s="29"/>
    </row>
    <row r="892" spans="1:6">
      <c r="A892" s="29"/>
      <c r="B892" s="29"/>
      <c r="D892" s="29"/>
      <c r="E892" s="29"/>
      <c r="F892" s="29"/>
    </row>
    <row r="893" spans="1:6">
      <c r="A893" s="29"/>
      <c r="B893" s="29"/>
      <c r="D893" s="29"/>
      <c r="E893" s="29"/>
      <c r="F893" s="29"/>
    </row>
    <row r="894" spans="1:6">
      <c r="A894" s="29"/>
      <c r="B894" s="29"/>
      <c r="D894" s="29"/>
      <c r="E894" s="29"/>
      <c r="F894" s="29"/>
    </row>
    <row r="895" spans="1:6">
      <c r="A895" s="29"/>
      <c r="B895" s="29"/>
      <c r="D895" s="29"/>
      <c r="E895" s="29"/>
      <c r="F895" s="29"/>
    </row>
    <row r="896" spans="1:6">
      <c r="A896" s="29"/>
      <c r="B896" s="29"/>
      <c r="D896" s="29"/>
      <c r="E896" s="29"/>
      <c r="F896" s="29"/>
    </row>
    <row r="897" spans="1:6">
      <c r="A897" s="29"/>
      <c r="B897" s="29"/>
      <c r="D897" s="29"/>
      <c r="E897" s="29"/>
      <c r="F897" s="29"/>
    </row>
    <row r="898" spans="1:6">
      <c r="A898" s="29"/>
      <c r="B898" s="29"/>
      <c r="D898" s="29"/>
      <c r="E898" s="29"/>
      <c r="F898" s="29"/>
    </row>
    <row r="899" spans="1:6">
      <c r="A899" s="29"/>
      <c r="B899" s="29"/>
      <c r="D899" s="29"/>
      <c r="E899" s="29"/>
      <c r="F899" s="29"/>
    </row>
    <row r="900" spans="1:6">
      <c r="A900" s="29"/>
      <c r="B900" s="29"/>
      <c r="D900" s="29"/>
      <c r="E900" s="29"/>
      <c r="F900" s="29"/>
    </row>
    <row r="901" spans="1:6">
      <c r="A901" s="29"/>
      <c r="B901" s="29"/>
      <c r="D901" s="29"/>
      <c r="E901" s="29"/>
      <c r="F901" s="29"/>
    </row>
    <row r="902" spans="1:6">
      <c r="A902" s="29"/>
      <c r="B902" s="29"/>
      <c r="D902" s="29"/>
      <c r="E902" s="29"/>
      <c r="F902" s="29"/>
    </row>
    <row r="903" spans="1:6">
      <c r="A903" s="29"/>
      <c r="B903" s="29"/>
      <c r="D903" s="29"/>
      <c r="E903" s="29"/>
      <c r="F903" s="29"/>
    </row>
    <row r="904" spans="1:6">
      <c r="A904" s="29"/>
      <c r="B904" s="29"/>
      <c r="D904" s="29"/>
      <c r="E904" s="29"/>
      <c r="F904" s="29"/>
    </row>
    <row r="905" spans="1:6">
      <c r="A905" s="29"/>
      <c r="B905" s="29"/>
      <c r="D905" s="29"/>
      <c r="E905" s="29"/>
      <c r="F905" s="29"/>
    </row>
    <row r="906" spans="1:6">
      <c r="A906" s="29"/>
      <c r="B906" s="29"/>
      <c r="D906" s="29"/>
      <c r="E906" s="29"/>
      <c r="F906" s="29"/>
    </row>
    <row r="907" spans="1:6">
      <c r="A907" s="29"/>
      <c r="B907" s="29"/>
      <c r="D907" s="29"/>
      <c r="E907" s="29"/>
      <c r="F907" s="29"/>
    </row>
    <row r="908" spans="1:6">
      <c r="A908" s="29"/>
      <c r="B908" s="29"/>
      <c r="D908" s="29"/>
      <c r="E908" s="29"/>
      <c r="F908" s="29"/>
    </row>
    <row r="909" spans="1:6">
      <c r="A909" s="29"/>
      <c r="B909" s="29"/>
      <c r="D909" s="29"/>
      <c r="E909" s="29"/>
      <c r="F909" s="29"/>
    </row>
    <row r="910" spans="1:6">
      <c r="A910" s="29"/>
      <c r="B910" s="29"/>
      <c r="D910" s="29"/>
      <c r="E910" s="29"/>
      <c r="F910" s="29"/>
    </row>
    <row r="911" spans="1:6">
      <c r="A911" s="29"/>
      <c r="B911" s="29"/>
      <c r="D911" s="29"/>
      <c r="E911" s="29"/>
      <c r="F911" s="29"/>
    </row>
    <row r="912" spans="1:6">
      <c r="A912" s="29"/>
      <c r="B912" s="29"/>
      <c r="D912" s="29"/>
      <c r="E912" s="29"/>
      <c r="F912" s="29"/>
    </row>
    <row r="913" spans="1:6">
      <c r="A913" s="29"/>
      <c r="B913" s="29"/>
      <c r="D913" s="29"/>
      <c r="E913" s="29"/>
      <c r="F913" s="29"/>
    </row>
    <row r="914" spans="1:6">
      <c r="A914" s="29"/>
      <c r="B914" s="29"/>
      <c r="D914" s="29"/>
      <c r="E914" s="29"/>
      <c r="F914" s="29"/>
    </row>
    <row r="915" spans="1:6">
      <c r="A915" s="29"/>
      <c r="B915" s="29"/>
      <c r="D915" s="29"/>
      <c r="E915" s="29"/>
      <c r="F915" s="29"/>
    </row>
    <row r="916" spans="1:6">
      <c r="A916" s="29"/>
      <c r="B916" s="29"/>
      <c r="D916" s="29"/>
      <c r="E916" s="29"/>
      <c r="F916" s="29"/>
    </row>
    <row r="917" spans="1:6">
      <c r="A917" s="29"/>
      <c r="B917" s="29"/>
      <c r="D917" s="29"/>
      <c r="E917" s="29"/>
      <c r="F917" s="29"/>
    </row>
    <row r="918" spans="1:6">
      <c r="A918" s="29"/>
      <c r="B918" s="29"/>
      <c r="D918" s="29"/>
      <c r="E918" s="29"/>
      <c r="F918" s="29"/>
    </row>
    <row r="919" spans="1:6">
      <c r="A919" s="29"/>
      <c r="B919" s="29"/>
      <c r="D919" s="29"/>
      <c r="E919" s="29"/>
      <c r="F919" s="29"/>
    </row>
    <row r="920" spans="1:6">
      <c r="A920" s="29"/>
      <c r="B920" s="29"/>
      <c r="D920" s="29"/>
      <c r="E920" s="29"/>
      <c r="F920" s="29"/>
    </row>
    <row r="921" spans="1:6">
      <c r="A921" s="29"/>
      <c r="B921" s="29"/>
      <c r="D921" s="29"/>
      <c r="E921" s="29"/>
      <c r="F921" s="29"/>
    </row>
    <row r="922" spans="1:6">
      <c r="A922" s="29"/>
      <c r="B922" s="29"/>
      <c r="D922" s="29"/>
      <c r="E922" s="29"/>
      <c r="F922" s="29"/>
    </row>
    <row r="923" spans="1:6">
      <c r="A923" s="29"/>
      <c r="B923" s="29"/>
      <c r="D923" s="29"/>
      <c r="E923" s="29"/>
      <c r="F923" s="29"/>
    </row>
    <row r="924" spans="1:6">
      <c r="A924" s="29"/>
      <c r="B924" s="29"/>
      <c r="D924" s="29"/>
      <c r="E924" s="29"/>
      <c r="F924" s="29"/>
    </row>
    <row r="925" spans="1:6">
      <c r="A925" s="29"/>
      <c r="B925" s="29"/>
      <c r="D925" s="29"/>
      <c r="E925" s="29"/>
      <c r="F925" s="29"/>
    </row>
    <row r="926" spans="1:6">
      <c r="A926" s="29"/>
      <c r="B926" s="29"/>
      <c r="D926" s="29"/>
      <c r="E926" s="29"/>
      <c r="F926" s="29"/>
    </row>
    <row r="927" spans="1:6">
      <c r="A927" s="29"/>
      <c r="B927" s="29"/>
      <c r="D927" s="29"/>
      <c r="E927" s="29"/>
      <c r="F927" s="29"/>
    </row>
    <row r="928" spans="1:6">
      <c r="A928" s="29"/>
      <c r="B928" s="29"/>
      <c r="D928" s="29"/>
      <c r="E928" s="29"/>
      <c r="F928" s="29"/>
    </row>
    <row r="929" spans="1:6">
      <c r="A929" s="29"/>
      <c r="B929" s="29"/>
      <c r="D929" s="29"/>
      <c r="E929" s="29"/>
      <c r="F929" s="29"/>
    </row>
    <row r="930" spans="1:6">
      <c r="A930" s="29"/>
      <c r="B930" s="29"/>
      <c r="D930" s="29"/>
      <c r="E930" s="29"/>
      <c r="F930" s="29"/>
    </row>
    <row r="931" spans="1:6">
      <c r="A931" s="29"/>
      <c r="B931" s="29"/>
      <c r="D931" s="29"/>
      <c r="E931" s="29"/>
      <c r="F931" s="29"/>
    </row>
    <row r="932" spans="1:6">
      <c r="A932" s="29"/>
      <c r="B932" s="29"/>
      <c r="D932" s="29"/>
      <c r="E932" s="29"/>
      <c r="F932" s="29"/>
    </row>
    <row r="933" spans="1:6">
      <c r="A933" s="29"/>
      <c r="B933" s="29"/>
      <c r="D933" s="29"/>
      <c r="E933" s="29"/>
      <c r="F933" s="29"/>
    </row>
    <row r="934" spans="1:6">
      <c r="A934" s="29"/>
      <c r="B934" s="29"/>
      <c r="D934" s="29"/>
      <c r="E934" s="29"/>
      <c r="F934" s="29"/>
    </row>
    <row r="935" spans="1:6">
      <c r="A935" s="29"/>
      <c r="B935" s="29"/>
      <c r="D935" s="29"/>
      <c r="E935" s="29"/>
      <c r="F935" s="29"/>
    </row>
    <row r="936" spans="1:6">
      <c r="A936" s="29"/>
      <c r="B936" s="29"/>
      <c r="D936" s="29"/>
      <c r="E936" s="29"/>
      <c r="F936" s="29"/>
    </row>
    <row r="937" spans="1:6">
      <c r="A937" s="29"/>
      <c r="B937" s="29"/>
      <c r="D937" s="29"/>
      <c r="E937" s="29"/>
      <c r="F937" s="29"/>
    </row>
    <row r="938" spans="1:6">
      <c r="A938" s="29"/>
      <c r="B938" s="29"/>
      <c r="D938" s="29"/>
      <c r="E938" s="29"/>
      <c r="F938" s="29"/>
    </row>
    <row r="939" spans="1:6">
      <c r="A939" s="29"/>
      <c r="B939" s="29"/>
      <c r="D939" s="29"/>
      <c r="E939" s="29"/>
      <c r="F939" s="29"/>
    </row>
    <row r="940" spans="1:6">
      <c r="A940" s="29"/>
      <c r="B940" s="29"/>
      <c r="D940" s="29"/>
      <c r="E940" s="29"/>
      <c r="F940" s="29"/>
    </row>
    <row r="941" spans="1:6">
      <c r="A941" s="29"/>
      <c r="B941" s="29"/>
      <c r="D941" s="29"/>
      <c r="E941" s="29"/>
      <c r="F941" s="29"/>
    </row>
    <row r="942" spans="1:6">
      <c r="A942" s="29"/>
      <c r="B942" s="29"/>
      <c r="D942" s="29"/>
      <c r="E942" s="29"/>
      <c r="F942" s="29"/>
    </row>
    <row r="943" spans="1:6">
      <c r="A943" s="29"/>
      <c r="B943" s="29"/>
      <c r="D943" s="29"/>
      <c r="E943" s="29"/>
      <c r="F943" s="29"/>
    </row>
    <row r="944" spans="1:6">
      <c r="A944" s="29"/>
      <c r="B944" s="29"/>
      <c r="D944" s="29"/>
      <c r="E944" s="29"/>
      <c r="F944" s="29"/>
    </row>
    <row r="945" spans="1:6">
      <c r="A945" s="29"/>
      <c r="B945" s="29"/>
      <c r="D945" s="29"/>
      <c r="E945" s="29"/>
      <c r="F945" s="29"/>
    </row>
    <row r="946" spans="1:6">
      <c r="A946" s="29"/>
      <c r="B946" s="29"/>
      <c r="D946" s="29"/>
      <c r="E946" s="29"/>
      <c r="F946" s="29"/>
    </row>
    <row r="947" spans="1:6">
      <c r="A947" s="29"/>
      <c r="B947" s="29"/>
      <c r="D947" s="29"/>
      <c r="E947" s="29"/>
      <c r="F947" s="29"/>
    </row>
    <row r="948" spans="1:6">
      <c r="A948" s="29"/>
      <c r="B948" s="29"/>
      <c r="D948" s="29"/>
      <c r="E948" s="29"/>
      <c r="F948" s="29"/>
    </row>
    <row r="949" spans="1:6">
      <c r="A949" s="29"/>
      <c r="B949" s="29"/>
      <c r="D949" s="29"/>
      <c r="E949" s="29"/>
      <c r="F949" s="29"/>
    </row>
    <row r="950" spans="1:6">
      <c r="A950" s="29"/>
      <c r="B950" s="29"/>
      <c r="D950" s="29"/>
      <c r="E950" s="29"/>
      <c r="F950" s="29"/>
    </row>
    <row r="951" spans="1:6">
      <c r="A951" s="29"/>
      <c r="B951" s="29"/>
      <c r="D951" s="29"/>
      <c r="E951" s="29"/>
      <c r="F951" s="29"/>
    </row>
    <row r="952" spans="1:6">
      <c r="A952" s="29"/>
      <c r="B952" s="29"/>
      <c r="D952" s="29"/>
      <c r="E952" s="29"/>
      <c r="F952" s="29"/>
    </row>
    <row r="953" spans="1:6">
      <c r="A953" s="29"/>
      <c r="B953" s="29"/>
      <c r="D953" s="29"/>
      <c r="E953" s="29"/>
      <c r="F953" s="29"/>
    </row>
    <row r="954" spans="1:6">
      <c r="A954" s="29"/>
      <c r="B954" s="29"/>
      <c r="D954" s="29"/>
      <c r="E954" s="29"/>
      <c r="F954" s="29"/>
    </row>
    <row r="955" spans="1:6">
      <c r="A955" s="29"/>
      <c r="B955" s="29"/>
      <c r="D955" s="29"/>
      <c r="E955" s="29"/>
      <c r="F955" s="29"/>
    </row>
    <row r="956" spans="1:6">
      <c r="A956" s="29"/>
      <c r="B956" s="29"/>
      <c r="D956" s="29"/>
      <c r="E956" s="29"/>
      <c r="F956" s="29"/>
    </row>
    <row r="957" spans="1:6">
      <c r="A957" s="29"/>
      <c r="B957" s="29"/>
      <c r="D957" s="29"/>
      <c r="E957" s="29"/>
      <c r="F957" s="29"/>
    </row>
    <row r="958" spans="1:6">
      <c r="A958" s="29"/>
      <c r="B958" s="29"/>
      <c r="D958" s="29"/>
      <c r="E958" s="29"/>
      <c r="F958" s="29"/>
    </row>
    <row r="959" spans="1:6">
      <c r="A959" s="29"/>
      <c r="B959" s="29"/>
      <c r="D959" s="29"/>
      <c r="E959" s="29"/>
      <c r="F959" s="29"/>
    </row>
    <row r="960" spans="1:6">
      <c r="A960" s="29"/>
      <c r="B960" s="29"/>
      <c r="D960" s="29"/>
      <c r="E960" s="29"/>
      <c r="F960" s="29"/>
    </row>
    <row r="961" spans="1:6">
      <c r="A961" s="29"/>
      <c r="B961" s="29"/>
      <c r="D961" s="29"/>
      <c r="E961" s="29"/>
      <c r="F961" s="29"/>
    </row>
    <row r="962" spans="1:6">
      <c r="A962" s="29"/>
      <c r="B962" s="29"/>
      <c r="D962" s="29"/>
      <c r="E962" s="29"/>
      <c r="F962" s="29"/>
    </row>
    <row r="963" spans="1:6">
      <c r="A963" s="29"/>
      <c r="B963" s="29"/>
      <c r="D963" s="29"/>
      <c r="E963" s="29"/>
      <c r="F963" s="29"/>
    </row>
    <row r="964" spans="1:6">
      <c r="A964" s="29"/>
      <c r="B964" s="29"/>
      <c r="D964" s="29"/>
      <c r="E964" s="29"/>
      <c r="F964" s="29"/>
    </row>
    <row r="965" spans="1:6">
      <c r="A965" s="29"/>
      <c r="B965" s="29"/>
      <c r="D965" s="29"/>
      <c r="E965" s="29"/>
      <c r="F965" s="29"/>
    </row>
    <row r="966" spans="1:6">
      <c r="A966" s="29"/>
      <c r="B966" s="29"/>
      <c r="D966" s="29"/>
      <c r="E966" s="29"/>
      <c r="F966" s="29"/>
    </row>
    <row r="967" spans="1:6">
      <c r="A967" s="29"/>
      <c r="B967" s="29"/>
      <c r="D967" s="29"/>
      <c r="E967" s="29"/>
      <c r="F967" s="29"/>
    </row>
    <row r="968" spans="1:6">
      <c r="A968" s="29"/>
      <c r="B968" s="29"/>
      <c r="D968" s="29"/>
      <c r="E968" s="29"/>
      <c r="F968" s="29"/>
    </row>
    <row r="969" spans="1:6">
      <c r="A969" s="29"/>
      <c r="B969" s="29"/>
      <c r="D969" s="29"/>
      <c r="E969" s="29"/>
      <c r="F969" s="29"/>
    </row>
    <row r="970" spans="1:6">
      <c r="A970" s="29"/>
      <c r="B970" s="29"/>
      <c r="D970" s="29"/>
      <c r="E970" s="29"/>
      <c r="F970" s="29"/>
    </row>
    <row r="971" spans="1:6">
      <c r="A971" s="29"/>
      <c r="B971" s="29"/>
      <c r="D971" s="29"/>
      <c r="E971" s="29"/>
      <c r="F971" s="29"/>
    </row>
    <row r="972" spans="1:6">
      <c r="A972" s="29"/>
      <c r="B972" s="29"/>
      <c r="D972" s="29"/>
      <c r="E972" s="29"/>
      <c r="F972" s="29"/>
    </row>
    <row r="973" spans="1:6">
      <c r="A973" s="29"/>
      <c r="B973" s="29"/>
      <c r="D973" s="29"/>
      <c r="E973" s="29"/>
      <c r="F973" s="29"/>
    </row>
    <row r="974" spans="1:6">
      <c r="A974" s="29"/>
      <c r="B974" s="29"/>
      <c r="D974" s="29"/>
      <c r="E974" s="29"/>
      <c r="F974" s="29"/>
    </row>
    <row r="975" spans="1:6">
      <c r="A975" s="29"/>
      <c r="B975" s="29"/>
      <c r="D975" s="29"/>
      <c r="E975" s="29"/>
      <c r="F975" s="29"/>
    </row>
    <row r="976" spans="1:6">
      <c r="A976" s="29"/>
      <c r="B976" s="29"/>
      <c r="D976" s="29"/>
      <c r="E976" s="29"/>
      <c r="F976" s="29"/>
    </row>
    <row r="977" spans="1:6">
      <c r="A977" s="29"/>
      <c r="B977" s="29"/>
      <c r="D977" s="29"/>
      <c r="E977" s="29"/>
      <c r="F977" s="29"/>
    </row>
    <row r="978" spans="1:6">
      <c r="A978" s="29"/>
      <c r="B978" s="29"/>
      <c r="D978" s="29"/>
      <c r="E978" s="29"/>
      <c r="F978" s="29"/>
    </row>
    <row r="979" spans="1:6">
      <c r="A979" s="29"/>
      <c r="B979" s="29"/>
      <c r="D979" s="29"/>
      <c r="E979" s="29"/>
      <c r="F979" s="29"/>
    </row>
    <row r="980" spans="1:6">
      <c r="A980" s="29"/>
      <c r="B980" s="29"/>
      <c r="D980" s="29"/>
      <c r="E980" s="29"/>
      <c r="F980" s="29"/>
    </row>
    <row r="981" spans="1:6">
      <c r="A981" s="29"/>
      <c r="B981" s="29"/>
      <c r="D981" s="29"/>
      <c r="E981" s="29"/>
      <c r="F981" s="29"/>
    </row>
    <row r="982" spans="1:6">
      <c r="A982" s="29"/>
      <c r="B982" s="29"/>
      <c r="D982" s="29"/>
      <c r="E982" s="29"/>
      <c r="F982" s="29"/>
    </row>
    <row r="983" spans="1:6">
      <c r="A983" s="29"/>
      <c r="B983" s="29"/>
      <c r="D983" s="29"/>
      <c r="E983" s="29"/>
      <c r="F983" s="29"/>
    </row>
    <row r="984" spans="1:6">
      <c r="A984" s="29"/>
      <c r="B984" s="29"/>
      <c r="D984" s="29"/>
      <c r="E984" s="29"/>
      <c r="F984" s="29"/>
    </row>
    <row r="985" spans="1:6">
      <c r="A985" s="29"/>
      <c r="B985" s="29"/>
      <c r="D985" s="29"/>
      <c r="E985" s="29"/>
      <c r="F985" s="29"/>
    </row>
    <row r="986" spans="1:6">
      <c r="A986" s="29"/>
      <c r="B986" s="29"/>
      <c r="D986" s="29"/>
      <c r="E986" s="29"/>
      <c r="F986" s="29"/>
    </row>
    <row r="987" spans="1:6">
      <c r="A987" s="29"/>
      <c r="B987" s="29"/>
      <c r="D987" s="29"/>
      <c r="E987" s="29"/>
      <c r="F987" s="29"/>
    </row>
    <row r="988" spans="1:6">
      <c r="A988" s="29"/>
      <c r="B988" s="29"/>
      <c r="D988" s="29"/>
      <c r="E988" s="29"/>
      <c r="F988" s="29"/>
    </row>
    <row r="989" spans="1:6">
      <c r="A989" s="29"/>
      <c r="B989" s="29"/>
      <c r="D989" s="29"/>
      <c r="E989" s="29"/>
      <c r="F989" s="29"/>
    </row>
    <row r="990" spans="1:6">
      <c r="A990" s="29"/>
      <c r="B990" s="29"/>
      <c r="D990" s="29"/>
      <c r="E990" s="29"/>
      <c r="F990" s="29"/>
    </row>
    <row r="991" spans="1:6">
      <c r="A991" s="29"/>
      <c r="B991" s="29"/>
      <c r="D991" s="29"/>
      <c r="E991" s="29"/>
      <c r="F991" s="29"/>
    </row>
    <row r="992" spans="1:6">
      <c r="A992" s="29"/>
      <c r="B992" s="29"/>
      <c r="D992" s="29"/>
      <c r="E992" s="29"/>
      <c r="F992" s="29"/>
    </row>
    <row r="993" spans="1:6">
      <c r="A993" s="29"/>
      <c r="B993" s="29"/>
      <c r="D993" s="29"/>
      <c r="E993" s="29"/>
      <c r="F993" s="29"/>
    </row>
    <row r="994" spans="1:6">
      <c r="A994" s="29"/>
      <c r="B994" s="29"/>
      <c r="D994" s="29"/>
      <c r="E994" s="29"/>
      <c r="F994" s="29"/>
    </row>
    <row r="995" spans="1:6">
      <c r="A995" s="29"/>
      <c r="B995" s="29"/>
      <c r="D995" s="29"/>
      <c r="E995" s="29"/>
      <c r="F995" s="29"/>
    </row>
    <row r="996" spans="1:6">
      <c r="A996" s="29"/>
      <c r="B996" s="29"/>
      <c r="D996" s="29"/>
      <c r="E996" s="29"/>
      <c r="F996" s="29"/>
    </row>
    <row r="997" spans="1:6">
      <c r="A997" s="29"/>
      <c r="B997" s="29"/>
      <c r="D997" s="29"/>
      <c r="E997" s="29"/>
      <c r="F997" s="29"/>
    </row>
    <row r="998" spans="1:6">
      <c r="A998" s="29"/>
      <c r="B998" s="29"/>
      <c r="D998" s="29"/>
      <c r="E998" s="29"/>
      <c r="F998" s="29"/>
    </row>
    <row r="999" spans="1:6">
      <c r="A999" s="29"/>
      <c r="B999" s="29"/>
      <c r="D999" s="29"/>
      <c r="E999" s="29"/>
      <c r="F999" s="29"/>
    </row>
    <row r="1000" spans="1:6">
      <c r="A1000" s="29"/>
      <c r="B1000" s="29"/>
      <c r="D1000" s="29"/>
      <c r="E1000" s="29"/>
      <c r="F1000" s="29"/>
    </row>
    <row r="1001" spans="1:6">
      <c r="A1001" s="29"/>
      <c r="B1001" s="29"/>
      <c r="D1001" s="29"/>
      <c r="E1001" s="29"/>
      <c r="F1001" s="29"/>
    </row>
    <row r="1002" spans="1:6">
      <c r="A1002" s="29"/>
      <c r="B1002" s="29"/>
      <c r="D1002" s="29"/>
      <c r="E1002" s="29"/>
      <c r="F1002" s="29"/>
    </row>
    <row r="1003" spans="1:6">
      <c r="A1003" s="29"/>
      <c r="B1003" s="29"/>
      <c r="D1003" s="29"/>
      <c r="E1003" s="29"/>
      <c r="F1003" s="29"/>
    </row>
    <row r="1004" spans="1:6">
      <c r="A1004" s="29"/>
      <c r="B1004" s="29"/>
      <c r="D1004" s="29"/>
      <c r="E1004" s="29"/>
      <c r="F1004" s="29"/>
    </row>
    <row r="1005" spans="1:6">
      <c r="A1005" s="29"/>
      <c r="B1005" s="29"/>
      <c r="D1005" s="29"/>
      <c r="E1005" s="29"/>
      <c r="F1005" s="29"/>
    </row>
    <row r="1006" spans="1:6">
      <c r="A1006" s="29"/>
      <c r="B1006" s="29"/>
      <c r="D1006" s="29"/>
      <c r="E1006" s="29"/>
      <c r="F1006" s="29"/>
    </row>
    <row r="1007" spans="1:6">
      <c r="A1007" s="29"/>
      <c r="B1007" s="29"/>
      <c r="D1007" s="29"/>
      <c r="E1007" s="29"/>
      <c r="F1007" s="29"/>
    </row>
    <row r="1008" spans="1:6">
      <c r="A1008" s="29"/>
      <c r="B1008" s="29"/>
      <c r="D1008" s="29"/>
      <c r="E1008" s="29"/>
      <c r="F1008" s="29"/>
    </row>
    <row r="1009" spans="1:6">
      <c r="A1009" s="29"/>
      <c r="B1009" s="29"/>
      <c r="D1009" s="29"/>
      <c r="E1009" s="29"/>
      <c r="F1009" s="29"/>
    </row>
    <row r="1010" spans="1:6">
      <c r="A1010" s="29"/>
      <c r="B1010" s="29"/>
      <c r="D1010" s="29"/>
      <c r="E1010" s="29"/>
      <c r="F1010" s="29"/>
    </row>
    <row r="1011" spans="1:6">
      <c r="A1011" s="29"/>
      <c r="B1011" s="29"/>
      <c r="D1011" s="29"/>
      <c r="E1011" s="29"/>
      <c r="F1011" s="29"/>
    </row>
    <row r="1012" spans="1:6">
      <c r="A1012" s="29"/>
      <c r="B1012" s="29"/>
      <c r="D1012" s="29"/>
      <c r="E1012" s="29"/>
      <c r="F1012" s="29"/>
    </row>
    <row r="1013" spans="1:6">
      <c r="A1013" s="29"/>
      <c r="B1013" s="29"/>
      <c r="D1013" s="29"/>
      <c r="E1013" s="29"/>
      <c r="F1013" s="29"/>
    </row>
    <row r="1014" spans="1:6">
      <c r="A1014" s="29"/>
      <c r="B1014" s="29"/>
      <c r="D1014" s="29"/>
      <c r="E1014" s="29"/>
      <c r="F1014" s="29"/>
    </row>
    <row r="1015" spans="1:6">
      <c r="A1015" s="29"/>
      <c r="B1015" s="29"/>
      <c r="D1015" s="29"/>
      <c r="E1015" s="29"/>
      <c r="F1015" s="29"/>
    </row>
    <row r="1016" spans="1:6">
      <c r="A1016" s="29"/>
      <c r="B1016" s="29"/>
      <c r="D1016" s="29"/>
      <c r="E1016" s="29"/>
      <c r="F1016" s="29"/>
    </row>
    <row r="1017" spans="1:6">
      <c r="A1017" s="29"/>
      <c r="B1017" s="29"/>
      <c r="D1017" s="29"/>
      <c r="E1017" s="29"/>
      <c r="F1017" s="29"/>
    </row>
    <row r="1018" spans="1:6">
      <c r="A1018" s="29"/>
      <c r="B1018" s="29"/>
      <c r="D1018" s="29"/>
      <c r="E1018" s="29"/>
      <c r="F1018" s="29"/>
    </row>
    <row r="1019" spans="1:6">
      <c r="A1019" s="29"/>
      <c r="B1019" s="29"/>
      <c r="D1019" s="29"/>
      <c r="E1019" s="29"/>
      <c r="F1019" s="29"/>
    </row>
    <row r="1020" spans="1:6">
      <c r="A1020" s="29"/>
      <c r="B1020" s="29"/>
      <c r="D1020" s="29"/>
      <c r="E1020" s="29"/>
      <c r="F1020" s="29"/>
    </row>
    <row r="1021" spans="1:6">
      <c r="A1021" s="29"/>
      <c r="B1021" s="29"/>
      <c r="D1021" s="29"/>
      <c r="E1021" s="29"/>
      <c r="F1021" s="29"/>
    </row>
    <row r="1022" spans="1:6">
      <c r="A1022" s="29"/>
      <c r="B1022" s="29"/>
      <c r="D1022" s="29"/>
      <c r="E1022" s="29"/>
      <c r="F1022" s="29"/>
    </row>
    <row r="1023" spans="1:6">
      <c r="A1023" s="29"/>
      <c r="B1023" s="29"/>
      <c r="D1023" s="29"/>
      <c r="E1023" s="29"/>
      <c r="F1023" s="29"/>
    </row>
    <row r="1024" spans="1:6">
      <c r="A1024" s="29"/>
      <c r="B1024" s="29"/>
      <c r="D1024" s="29"/>
      <c r="E1024" s="29"/>
      <c r="F1024" s="29"/>
    </row>
    <row r="1025" spans="1:6">
      <c r="A1025" s="29"/>
      <c r="B1025" s="29"/>
      <c r="D1025" s="29"/>
      <c r="E1025" s="29"/>
      <c r="F1025" s="29"/>
    </row>
    <row r="1026" spans="1:6">
      <c r="A1026" s="29"/>
      <c r="B1026" s="29"/>
      <c r="D1026" s="29"/>
      <c r="E1026" s="29"/>
      <c r="F1026" s="29"/>
    </row>
    <row r="1027" spans="1:6">
      <c r="A1027" s="29"/>
      <c r="B1027" s="29"/>
      <c r="D1027" s="29"/>
      <c r="E1027" s="29"/>
      <c r="F1027" s="29"/>
    </row>
    <row r="1028" spans="1:6">
      <c r="A1028" s="29"/>
      <c r="B1028" s="29"/>
      <c r="D1028" s="29"/>
      <c r="E1028" s="29"/>
      <c r="F1028" s="29"/>
    </row>
    <row r="1029" spans="1:6">
      <c r="A1029" s="29"/>
      <c r="B1029" s="29"/>
      <c r="D1029" s="29"/>
      <c r="E1029" s="29"/>
      <c r="F1029" s="29"/>
    </row>
    <row r="1030" spans="1:6">
      <c r="A1030" s="29"/>
      <c r="B1030" s="29"/>
      <c r="D1030" s="29"/>
      <c r="E1030" s="29"/>
      <c r="F1030" s="29"/>
    </row>
    <row r="1031" spans="1:6">
      <c r="A1031" s="29"/>
      <c r="B1031" s="29"/>
      <c r="D1031" s="29"/>
      <c r="E1031" s="29"/>
      <c r="F1031" s="29"/>
    </row>
    <row r="1032" spans="1:6">
      <c r="A1032" s="29"/>
      <c r="B1032" s="29"/>
      <c r="D1032" s="29"/>
      <c r="E1032" s="29"/>
      <c r="F1032" s="29"/>
    </row>
    <row r="1033" spans="1:6">
      <c r="A1033" s="29"/>
      <c r="B1033" s="29"/>
      <c r="D1033" s="29"/>
      <c r="E1033" s="29"/>
      <c r="F1033" s="29"/>
    </row>
    <row r="1034" spans="1:6">
      <c r="A1034" s="29"/>
      <c r="B1034" s="29"/>
      <c r="D1034" s="29"/>
      <c r="E1034" s="29"/>
      <c r="F1034" s="29"/>
    </row>
    <row r="1035" spans="1:6">
      <c r="A1035" s="29"/>
      <c r="B1035" s="29"/>
      <c r="D1035" s="29"/>
      <c r="E1035" s="29"/>
      <c r="F1035" s="29"/>
    </row>
    <row r="1036" spans="1:6">
      <c r="A1036" s="29"/>
      <c r="B1036" s="29"/>
      <c r="D1036" s="29"/>
      <c r="E1036" s="29"/>
      <c r="F1036" s="29"/>
    </row>
    <row r="1037" spans="1:6">
      <c r="A1037" s="29"/>
      <c r="B1037" s="29"/>
      <c r="D1037" s="29"/>
      <c r="E1037" s="29"/>
      <c r="F1037" s="29"/>
    </row>
    <row r="1038" spans="1:6">
      <c r="A1038" s="29"/>
      <c r="B1038" s="29"/>
      <c r="D1038" s="29"/>
      <c r="E1038" s="29"/>
      <c r="F1038" s="29"/>
    </row>
    <row r="1039" spans="1:6">
      <c r="A1039" s="29"/>
      <c r="B1039" s="29"/>
      <c r="D1039" s="29"/>
      <c r="E1039" s="29"/>
      <c r="F1039" s="29"/>
    </row>
    <row r="1040" spans="1:6">
      <c r="A1040" s="29"/>
      <c r="B1040" s="29"/>
      <c r="D1040" s="29"/>
      <c r="E1040" s="29"/>
      <c r="F1040" s="29"/>
    </row>
    <row r="1041" spans="1:6">
      <c r="A1041" s="29"/>
      <c r="B1041" s="29"/>
      <c r="D1041" s="29"/>
      <c r="E1041" s="29"/>
      <c r="F1041" s="29"/>
    </row>
    <row r="1042" spans="1:6">
      <c r="A1042" s="29"/>
      <c r="B1042" s="29"/>
      <c r="D1042" s="29"/>
      <c r="E1042" s="29"/>
      <c r="F1042" s="29"/>
    </row>
    <row r="1043" spans="1:6">
      <c r="A1043" s="29"/>
      <c r="B1043" s="29"/>
      <c r="D1043" s="29"/>
      <c r="E1043" s="29"/>
      <c r="F1043" s="29"/>
    </row>
    <row r="1044" spans="1:6">
      <c r="A1044" s="29"/>
      <c r="B1044" s="29"/>
      <c r="D1044" s="29"/>
      <c r="E1044" s="29"/>
      <c r="F1044" s="29"/>
    </row>
    <row r="1045" spans="1:6">
      <c r="A1045" s="29"/>
      <c r="B1045" s="29"/>
      <c r="D1045" s="29"/>
      <c r="E1045" s="29"/>
      <c r="F1045" s="29"/>
    </row>
    <row r="1046" spans="1:6">
      <c r="A1046" s="29"/>
      <c r="B1046" s="29"/>
      <c r="D1046" s="29"/>
      <c r="E1046" s="29"/>
      <c r="F1046" s="29"/>
    </row>
    <row r="1047" spans="1:6">
      <c r="A1047" s="29"/>
      <c r="B1047" s="29"/>
      <c r="D1047" s="29"/>
      <c r="E1047" s="29"/>
      <c r="F1047" s="29"/>
    </row>
    <row r="1048" spans="1:6">
      <c r="A1048" s="29"/>
      <c r="B1048" s="29"/>
      <c r="D1048" s="29"/>
      <c r="E1048" s="29"/>
      <c r="F1048" s="29"/>
    </row>
    <row r="1049" spans="1:6">
      <c r="A1049" s="29"/>
      <c r="B1049" s="29"/>
      <c r="D1049" s="29"/>
      <c r="E1049" s="29"/>
      <c r="F1049" s="29"/>
    </row>
    <row r="1050" spans="1:6">
      <c r="A1050" s="29"/>
      <c r="B1050" s="29"/>
      <c r="D1050" s="29"/>
      <c r="E1050" s="29"/>
      <c r="F1050" s="29"/>
    </row>
    <row r="1051" spans="1:6">
      <c r="A1051" s="29"/>
      <c r="B1051" s="29"/>
      <c r="D1051" s="29"/>
      <c r="E1051" s="29"/>
      <c r="F1051" s="29"/>
    </row>
    <row r="1052" spans="1:6">
      <c r="A1052" s="29"/>
      <c r="B1052" s="29"/>
      <c r="D1052" s="29"/>
      <c r="E1052" s="29"/>
      <c r="F1052" s="29"/>
    </row>
    <row r="1053" spans="1:6">
      <c r="A1053" s="29"/>
      <c r="B1053" s="29"/>
      <c r="D1053" s="29"/>
      <c r="E1053" s="29"/>
      <c r="F1053" s="29"/>
    </row>
    <row r="1054" spans="1:6">
      <c r="A1054" s="29"/>
      <c r="B1054" s="29"/>
      <c r="D1054" s="29"/>
      <c r="E1054" s="29"/>
      <c r="F1054" s="29"/>
    </row>
    <row r="1055" spans="1:6">
      <c r="A1055" s="29"/>
      <c r="B1055" s="29"/>
      <c r="D1055" s="29"/>
      <c r="E1055" s="29"/>
      <c r="F1055" s="29"/>
    </row>
    <row r="1056" spans="1:6">
      <c r="A1056" s="29"/>
      <c r="B1056" s="29"/>
      <c r="D1056" s="29"/>
      <c r="E1056" s="29"/>
      <c r="F1056" s="29"/>
    </row>
    <row r="1057" spans="1:6">
      <c r="A1057" s="29"/>
      <c r="B1057" s="29"/>
      <c r="D1057" s="29"/>
      <c r="E1057" s="29"/>
      <c r="F1057" s="29"/>
    </row>
    <row r="1058" spans="1:6">
      <c r="A1058" s="29"/>
      <c r="B1058" s="29"/>
      <c r="D1058" s="29"/>
      <c r="E1058" s="29"/>
      <c r="F1058" s="29"/>
    </row>
    <row r="1059" spans="1:6">
      <c r="A1059" s="29"/>
      <c r="B1059" s="29"/>
      <c r="D1059" s="29"/>
      <c r="E1059" s="29"/>
      <c r="F1059" s="29"/>
    </row>
    <row r="1060" spans="1:6">
      <c r="A1060" s="29"/>
      <c r="B1060" s="29"/>
      <c r="D1060" s="29"/>
      <c r="E1060" s="29"/>
      <c r="F1060" s="29"/>
    </row>
    <row r="1061" spans="1:6">
      <c r="A1061" s="29"/>
      <c r="B1061" s="29"/>
      <c r="D1061" s="29"/>
      <c r="E1061" s="29"/>
      <c r="F1061" s="29"/>
    </row>
    <row r="1062" spans="1:6">
      <c r="A1062" s="29"/>
      <c r="B1062" s="29"/>
      <c r="D1062" s="29"/>
      <c r="E1062" s="29"/>
      <c r="F1062" s="29"/>
    </row>
    <row r="1063" spans="1:6">
      <c r="A1063" s="29"/>
      <c r="B1063" s="29"/>
      <c r="D1063" s="29"/>
      <c r="E1063" s="29"/>
      <c r="F1063" s="29"/>
    </row>
    <row r="1064" spans="1:6">
      <c r="A1064" s="29"/>
      <c r="B1064" s="29"/>
      <c r="D1064" s="29"/>
      <c r="E1064" s="29"/>
      <c r="F1064" s="29"/>
    </row>
    <row r="1065" spans="1:6">
      <c r="A1065" s="29"/>
      <c r="B1065" s="29"/>
      <c r="D1065" s="29"/>
      <c r="E1065" s="29"/>
      <c r="F1065" s="29"/>
    </row>
    <row r="1066" spans="1:6">
      <c r="A1066" s="29"/>
      <c r="B1066" s="29"/>
      <c r="D1066" s="29"/>
      <c r="E1066" s="29"/>
      <c r="F1066" s="29"/>
    </row>
    <row r="1067" spans="1:6">
      <c r="A1067" s="29"/>
      <c r="B1067" s="29"/>
      <c r="D1067" s="29"/>
      <c r="E1067" s="29"/>
      <c r="F1067" s="29"/>
    </row>
    <row r="1068" spans="1:6">
      <c r="A1068" s="29"/>
      <c r="B1068" s="29"/>
      <c r="D1068" s="29"/>
      <c r="E1068" s="29"/>
      <c r="F1068" s="29"/>
    </row>
    <row r="1069" spans="1:6">
      <c r="A1069" s="29"/>
      <c r="B1069" s="29"/>
      <c r="D1069" s="29"/>
      <c r="E1069" s="29"/>
      <c r="F1069" s="29"/>
    </row>
    <row r="1070" spans="1:6">
      <c r="A1070" s="29"/>
      <c r="B1070" s="29"/>
      <c r="D1070" s="29"/>
      <c r="E1070" s="29"/>
      <c r="F1070" s="29"/>
    </row>
    <row r="1071" spans="1:6">
      <c r="A1071" s="29"/>
      <c r="B1071" s="29"/>
      <c r="D1071" s="29"/>
      <c r="E1071" s="29"/>
      <c r="F1071" s="29"/>
    </row>
    <row r="1072" spans="1:6">
      <c r="A1072" s="29"/>
      <c r="B1072" s="29"/>
      <c r="D1072" s="29"/>
      <c r="E1072" s="29"/>
      <c r="F1072" s="29"/>
    </row>
    <row r="1073" spans="1:6">
      <c r="A1073" s="29"/>
      <c r="B1073" s="29"/>
      <c r="D1073" s="29"/>
      <c r="E1073" s="29"/>
      <c r="F1073" s="29"/>
    </row>
    <row r="1074" spans="1:6">
      <c r="A1074" s="29"/>
      <c r="B1074" s="29"/>
      <c r="D1074" s="29"/>
      <c r="E1074" s="29"/>
      <c r="F1074" s="29"/>
    </row>
    <row r="1075" spans="1:6">
      <c r="A1075" s="29"/>
      <c r="B1075" s="29"/>
      <c r="D1075" s="29"/>
      <c r="E1075" s="29"/>
      <c r="F1075" s="29"/>
    </row>
    <row r="1076" spans="1:6">
      <c r="A1076" s="29"/>
      <c r="B1076" s="29"/>
      <c r="D1076" s="29"/>
      <c r="E1076" s="29"/>
      <c r="F1076" s="29"/>
    </row>
    <row r="1077" spans="1:6">
      <c r="A1077" s="29"/>
      <c r="B1077" s="29"/>
      <c r="D1077" s="29"/>
      <c r="E1077" s="29"/>
      <c r="F1077" s="29"/>
    </row>
    <row r="1078" spans="1:6">
      <c r="A1078" s="29"/>
      <c r="B1078" s="29"/>
      <c r="D1078" s="29"/>
      <c r="E1078" s="29"/>
      <c r="F1078" s="29"/>
    </row>
    <row r="1079" spans="1:6">
      <c r="A1079" s="29"/>
      <c r="B1079" s="29"/>
      <c r="D1079" s="29"/>
      <c r="E1079" s="29"/>
      <c r="F1079" s="29"/>
    </row>
    <row r="1080" spans="1:6">
      <c r="A1080" s="29"/>
      <c r="B1080" s="29"/>
      <c r="D1080" s="29"/>
      <c r="E1080" s="29"/>
      <c r="F1080" s="29"/>
    </row>
    <row r="1081" spans="1:6">
      <c r="A1081" s="29"/>
      <c r="B1081" s="29"/>
      <c r="D1081" s="29"/>
      <c r="E1081" s="29"/>
      <c r="F1081" s="29"/>
    </row>
    <row r="1082" spans="1:6">
      <c r="A1082" s="29"/>
      <c r="B1082" s="29"/>
      <c r="D1082" s="29"/>
      <c r="E1082" s="29"/>
      <c r="F1082" s="29"/>
    </row>
    <row r="1083" spans="1:6">
      <c r="A1083" s="29"/>
      <c r="B1083" s="29"/>
      <c r="D1083" s="29"/>
      <c r="E1083" s="29"/>
      <c r="F1083" s="29"/>
    </row>
    <row r="1084" spans="1:6">
      <c r="A1084" s="29"/>
      <c r="B1084" s="29"/>
      <c r="D1084" s="29"/>
      <c r="E1084" s="29"/>
      <c r="F1084" s="29"/>
    </row>
    <row r="1085" spans="1:6">
      <c r="A1085" s="29"/>
      <c r="B1085" s="29"/>
      <c r="D1085" s="29"/>
      <c r="E1085" s="29"/>
      <c r="F1085" s="29"/>
    </row>
    <row r="1086" spans="1:6">
      <c r="A1086" s="29"/>
      <c r="B1086" s="29"/>
      <c r="D1086" s="29"/>
      <c r="E1086" s="29"/>
      <c r="F1086" s="29"/>
    </row>
    <row r="1087" spans="1:6">
      <c r="A1087" s="29"/>
      <c r="B1087" s="29"/>
      <c r="D1087" s="29"/>
      <c r="E1087" s="29"/>
      <c r="F1087" s="29"/>
    </row>
    <row r="1088" spans="1:6">
      <c r="A1088" s="29"/>
      <c r="B1088" s="29"/>
      <c r="D1088" s="29"/>
      <c r="E1088" s="29"/>
      <c r="F1088" s="29"/>
    </row>
    <row r="1089" spans="1:6">
      <c r="A1089" s="29"/>
      <c r="B1089" s="29"/>
      <c r="D1089" s="29"/>
      <c r="E1089" s="29"/>
      <c r="F1089" s="29"/>
    </row>
    <row r="1090" spans="1:6">
      <c r="A1090" s="29"/>
      <c r="B1090" s="29"/>
      <c r="D1090" s="29"/>
      <c r="E1090" s="29"/>
      <c r="F1090" s="29"/>
    </row>
    <row r="1091" spans="1:6">
      <c r="A1091" s="29"/>
      <c r="B1091" s="29"/>
      <c r="D1091" s="29"/>
      <c r="E1091" s="29"/>
      <c r="F1091" s="29"/>
    </row>
    <row r="1092" spans="1:6">
      <c r="A1092" s="29"/>
      <c r="B1092" s="29"/>
      <c r="D1092" s="29"/>
      <c r="E1092" s="29"/>
      <c r="F1092" s="29"/>
    </row>
    <row r="1093" spans="1:6">
      <c r="A1093" s="29"/>
      <c r="B1093" s="29"/>
      <c r="D1093" s="29"/>
      <c r="E1093" s="29"/>
      <c r="F1093" s="29"/>
    </row>
    <row r="1094" spans="1:6">
      <c r="A1094" s="29"/>
      <c r="B1094" s="29"/>
      <c r="D1094" s="29"/>
      <c r="E1094" s="29"/>
      <c r="F1094" s="29"/>
    </row>
    <row r="1095" spans="1:6">
      <c r="A1095" s="29"/>
      <c r="B1095" s="29"/>
      <c r="D1095" s="29"/>
      <c r="E1095" s="29"/>
      <c r="F1095" s="29"/>
    </row>
    <row r="1096" spans="1:6">
      <c r="A1096" s="29"/>
      <c r="B1096" s="29"/>
      <c r="D1096" s="29"/>
      <c r="E1096" s="29"/>
      <c r="F1096" s="29"/>
    </row>
    <row r="1097" spans="1:6">
      <c r="A1097" s="29"/>
      <c r="B1097" s="29"/>
      <c r="D1097" s="29"/>
      <c r="E1097" s="29"/>
      <c r="F1097" s="29"/>
    </row>
    <row r="1098" spans="1:6">
      <c r="A1098" s="29"/>
      <c r="B1098" s="29"/>
      <c r="D1098" s="29"/>
      <c r="E1098" s="29"/>
      <c r="F1098" s="29"/>
    </row>
    <row r="1099" spans="1:6">
      <c r="A1099" s="29"/>
      <c r="B1099" s="29"/>
      <c r="D1099" s="29"/>
      <c r="E1099" s="29"/>
      <c r="F1099" s="29"/>
    </row>
    <row r="1100" spans="1:6">
      <c r="A1100" s="29"/>
      <c r="B1100" s="29"/>
      <c r="D1100" s="29"/>
      <c r="E1100" s="29"/>
      <c r="F1100" s="29"/>
    </row>
    <row r="1101" spans="1:6">
      <c r="A1101" s="29"/>
      <c r="B1101" s="29"/>
      <c r="D1101" s="29"/>
      <c r="E1101" s="29"/>
      <c r="F1101" s="29"/>
    </row>
    <row r="1102" spans="1:6">
      <c r="A1102" s="29"/>
      <c r="B1102" s="29"/>
      <c r="D1102" s="29"/>
      <c r="E1102" s="29"/>
      <c r="F1102" s="29"/>
    </row>
    <row r="1103" spans="1:6">
      <c r="A1103" s="29"/>
      <c r="B1103" s="29"/>
      <c r="D1103" s="29"/>
      <c r="E1103" s="29"/>
      <c r="F1103" s="29"/>
    </row>
    <row r="1104" spans="1:6">
      <c r="A1104" s="29"/>
      <c r="B1104" s="29"/>
      <c r="D1104" s="29"/>
      <c r="E1104" s="29"/>
      <c r="F1104" s="29"/>
    </row>
    <row r="1105" spans="1:6">
      <c r="A1105" s="29"/>
      <c r="B1105" s="29"/>
      <c r="D1105" s="29"/>
      <c r="E1105" s="29"/>
      <c r="F1105" s="29"/>
    </row>
    <row r="1106" spans="1:6">
      <c r="A1106" s="29"/>
      <c r="B1106" s="29"/>
      <c r="D1106" s="29"/>
      <c r="E1106" s="29"/>
      <c r="F1106" s="29"/>
    </row>
    <row r="1107" spans="1:6">
      <c r="A1107" s="29"/>
      <c r="B1107" s="29"/>
      <c r="D1107" s="29"/>
      <c r="E1107" s="29"/>
      <c r="F1107" s="29"/>
    </row>
    <row r="1108" spans="1:6">
      <c r="A1108" s="29"/>
      <c r="B1108" s="29"/>
      <c r="D1108" s="29"/>
      <c r="E1108" s="29"/>
      <c r="F1108" s="29"/>
    </row>
    <row r="1109" spans="1:6">
      <c r="A1109" s="29"/>
      <c r="B1109" s="29"/>
      <c r="D1109" s="29"/>
      <c r="E1109" s="29"/>
      <c r="F1109" s="29"/>
    </row>
    <row r="1110" spans="1:6">
      <c r="A1110" s="29"/>
      <c r="B1110" s="29"/>
      <c r="D1110" s="29"/>
      <c r="E1110" s="29"/>
      <c r="F1110" s="29"/>
    </row>
    <row r="1111" spans="1:6">
      <c r="A1111" s="29"/>
      <c r="B1111" s="29"/>
      <c r="D1111" s="29"/>
      <c r="E1111" s="29"/>
      <c r="F1111" s="29"/>
    </row>
    <row r="1112" spans="1:6">
      <c r="A1112" s="29"/>
      <c r="B1112" s="29"/>
      <c r="D1112" s="29"/>
      <c r="E1112" s="29"/>
      <c r="F1112" s="29"/>
    </row>
    <row r="1113" spans="1:6">
      <c r="A1113" s="29"/>
      <c r="B1113" s="29"/>
      <c r="D1113" s="29"/>
      <c r="E1113" s="29"/>
      <c r="F1113" s="29"/>
    </row>
    <row r="1114" spans="1:6">
      <c r="A1114" s="29"/>
      <c r="B1114" s="29"/>
      <c r="D1114" s="29"/>
      <c r="E1114" s="29"/>
      <c r="F1114" s="29"/>
    </row>
    <row r="1115" spans="1:6">
      <c r="A1115" s="29"/>
      <c r="B1115" s="29"/>
      <c r="D1115" s="29"/>
      <c r="E1115" s="29"/>
      <c r="F1115" s="29"/>
    </row>
    <row r="1116" spans="1:6">
      <c r="A1116" s="29"/>
      <c r="B1116" s="29"/>
      <c r="D1116" s="29"/>
      <c r="E1116" s="29"/>
      <c r="F1116" s="29"/>
    </row>
    <row r="1117" spans="1:6">
      <c r="A1117" s="29"/>
      <c r="B1117" s="29"/>
      <c r="D1117" s="29"/>
      <c r="E1117" s="29"/>
      <c r="F1117" s="29"/>
    </row>
    <row r="1118" spans="1:6">
      <c r="A1118" s="29"/>
      <c r="B1118" s="29"/>
      <c r="D1118" s="29"/>
      <c r="E1118" s="29"/>
      <c r="F1118" s="29"/>
    </row>
    <row r="1119" spans="1:6">
      <c r="A1119" s="29"/>
      <c r="B1119" s="29"/>
      <c r="D1119" s="29"/>
      <c r="E1119" s="29"/>
      <c r="F1119" s="29"/>
    </row>
    <row r="1120" spans="1:6">
      <c r="A1120" s="29"/>
      <c r="B1120" s="29"/>
      <c r="D1120" s="29"/>
      <c r="E1120" s="29"/>
      <c r="F1120" s="29"/>
    </row>
    <row r="1121" spans="1:6">
      <c r="A1121" s="29"/>
      <c r="B1121" s="29"/>
      <c r="D1121" s="29"/>
      <c r="E1121" s="29"/>
      <c r="F1121" s="29"/>
    </row>
    <row r="1122" spans="1:6">
      <c r="A1122" s="29"/>
      <c r="B1122" s="29"/>
      <c r="D1122" s="29"/>
      <c r="E1122" s="29"/>
      <c r="F1122" s="29"/>
    </row>
    <row r="1123" spans="1:6">
      <c r="A1123" s="29"/>
      <c r="B1123" s="29"/>
      <c r="D1123" s="29"/>
      <c r="E1123" s="29"/>
      <c r="F1123" s="29"/>
    </row>
    <row r="1124" spans="1:6">
      <c r="A1124" s="29"/>
      <c r="B1124" s="29"/>
      <c r="D1124" s="29"/>
      <c r="E1124" s="29"/>
      <c r="F1124" s="29"/>
    </row>
    <row r="1125" spans="1:6">
      <c r="A1125" s="29"/>
      <c r="B1125" s="29"/>
      <c r="D1125" s="29"/>
      <c r="E1125" s="29"/>
      <c r="F1125" s="29"/>
    </row>
    <row r="1126" spans="1:6">
      <c r="A1126" s="29"/>
      <c r="B1126" s="29"/>
      <c r="D1126" s="29"/>
      <c r="E1126" s="29"/>
      <c r="F1126" s="29"/>
    </row>
    <row r="1127" spans="1:6">
      <c r="A1127" s="29"/>
      <c r="B1127" s="29"/>
      <c r="D1127" s="29"/>
      <c r="E1127" s="29"/>
      <c r="F1127" s="29"/>
    </row>
    <row r="1128" spans="1:6">
      <c r="A1128" s="29"/>
      <c r="B1128" s="29"/>
      <c r="D1128" s="29"/>
      <c r="E1128" s="29"/>
      <c r="F1128" s="29"/>
    </row>
    <row r="1129" spans="1:6">
      <c r="A1129" s="29"/>
      <c r="B1129" s="29"/>
      <c r="D1129" s="29"/>
      <c r="E1129" s="29"/>
      <c r="F1129" s="29"/>
    </row>
    <row r="1130" spans="1:6">
      <c r="A1130" s="29"/>
      <c r="B1130" s="29"/>
      <c r="D1130" s="29"/>
      <c r="E1130" s="29"/>
      <c r="F1130" s="29"/>
    </row>
    <row r="1131" spans="1:6">
      <c r="A1131" s="29"/>
      <c r="B1131" s="29"/>
      <c r="D1131" s="29"/>
      <c r="E1131" s="29"/>
      <c r="F1131" s="29"/>
    </row>
    <row r="1132" spans="1:6">
      <c r="A1132" s="29"/>
      <c r="B1132" s="29"/>
      <c r="D1132" s="29"/>
      <c r="E1132" s="29"/>
      <c r="F1132" s="29"/>
    </row>
    <row r="1133" spans="1:6">
      <c r="A1133" s="29"/>
      <c r="B1133" s="29"/>
      <c r="D1133" s="29"/>
      <c r="E1133" s="29"/>
      <c r="F1133" s="29"/>
    </row>
    <row r="1134" spans="1:6">
      <c r="A1134" s="29"/>
      <c r="B1134" s="29"/>
      <c r="D1134" s="29"/>
      <c r="E1134" s="29"/>
      <c r="F1134" s="29"/>
    </row>
    <row r="1135" spans="1:6">
      <c r="A1135" s="29"/>
      <c r="B1135" s="29"/>
      <c r="D1135" s="29"/>
      <c r="E1135" s="29"/>
      <c r="F1135" s="29"/>
    </row>
    <row r="1136" spans="1:6">
      <c r="A1136" s="29"/>
      <c r="B1136" s="29"/>
      <c r="D1136" s="29"/>
      <c r="E1136" s="29"/>
      <c r="F1136" s="29"/>
    </row>
    <row r="1137" spans="1:6">
      <c r="A1137" s="29"/>
      <c r="B1137" s="29"/>
      <c r="D1137" s="29"/>
      <c r="E1137" s="29"/>
      <c r="F1137" s="29"/>
    </row>
    <row r="1138" spans="1:6">
      <c r="A1138" s="29"/>
      <c r="B1138" s="29"/>
      <c r="D1138" s="29"/>
      <c r="E1138" s="29"/>
      <c r="F1138" s="29"/>
    </row>
    <row r="1139" spans="1:6">
      <c r="A1139" s="29"/>
      <c r="B1139" s="29"/>
      <c r="D1139" s="29"/>
      <c r="E1139" s="29"/>
      <c r="F1139" s="29"/>
    </row>
    <row r="1140" spans="1:6">
      <c r="A1140" s="29"/>
      <c r="B1140" s="29"/>
      <c r="D1140" s="29"/>
      <c r="E1140" s="29"/>
      <c r="F1140" s="29"/>
    </row>
    <row r="1141" spans="1:6">
      <c r="A1141" s="29"/>
      <c r="B1141" s="29"/>
      <c r="D1141" s="29"/>
      <c r="E1141" s="29"/>
      <c r="F1141" s="29"/>
    </row>
    <row r="1142" spans="1:6">
      <c r="A1142" s="29"/>
      <c r="B1142" s="29"/>
      <c r="D1142" s="29"/>
      <c r="E1142" s="29"/>
      <c r="F1142" s="29"/>
    </row>
    <row r="1143" spans="1:6">
      <c r="A1143" s="29"/>
      <c r="B1143" s="29"/>
      <c r="D1143" s="29"/>
      <c r="E1143" s="29"/>
      <c r="F1143" s="29"/>
    </row>
    <row r="1144" spans="1:6">
      <c r="A1144" s="29"/>
      <c r="B1144" s="29"/>
      <c r="D1144" s="29"/>
      <c r="E1144" s="29"/>
      <c r="F1144" s="29"/>
    </row>
    <row r="1145" spans="1:6">
      <c r="A1145" s="29"/>
      <c r="B1145" s="29"/>
      <c r="D1145" s="29"/>
      <c r="E1145" s="29"/>
      <c r="F1145" s="29"/>
    </row>
    <row r="1146" spans="1:6">
      <c r="A1146" s="29"/>
      <c r="B1146" s="29"/>
      <c r="D1146" s="29"/>
      <c r="E1146" s="29"/>
      <c r="F1146" s="29"/>
    </row>
    <row r="1147" spans="1:6">
      <c r="A1147" s="29"/>
      <c r="B1147" s="29"/>
      <c r="D1147" s="29"/>
      <c r="E1147" s="29"/>
      <c r="F1147" s="29"/>
    </row>
    <row r="1148" spans="1:6">
      <c r="A1148" s="29"/>
      <c r="B1148" s="29"/>
      <c r="D1148" s="29"/>
      <c r="E1148" s="29"/>
      <c r="F1148" s="29"/>
    </row>
    <row r="1149" spans="1:6">
      <c r="A1149" s="29"/>
      <c r="B1149" s="29"/>
      <c r="D1149" s="29"/>
      <c r="E1149" s="29"/>
      <c r="F1149" s="29"/>
    </row>
    <row r="1150" spans="1:6">
      <c r="A1150" s="29"/>
      <c r="B1150" s="29"/>
      <c r="D1150" s="29"/>
      <c r="E1150" s="29"/>
      <c r="F1150" s="29"/>
    </row>
    <row r="1151" spans="1:6">
      <c r="A1151" s="29"/>
      <c r="B1151" s="29"/>
      <c r="D1151" s="29"/>
      <c r="E1151" s="29"/>
      <c r="F1151" s="29"/>
    </row>
    <row r="1152" spans="1:6">
      <c r="A1152" s="29"/>
      <c r="B1152" s="29"/>
      <c r="D1152" s="29"/>
      <c r="E1152" s="29"/>
      <c r="F1152" s="29"/>
    </row>
    <row r="1153" spans="1:6">
      <c r="A1153" s="29"/>
      <c r="B1153" s="29"/>
      <c r="D1153" s="29"/>
      <c r="E1153" s="29"/>
      <c r="F1153" s="29"/>
    </row>
    <row r="1154" spans="1:6">
      <c r="A1154" s="29"/>
      <c r="B1154" s="29"/>
      <c r="D1154" s="29"/>
      <c r="E1154" s="29"/>
      <c r="F1154" s="29"/>
    </row>
    <row r="1155" spans="1:6">
      <c r="A1155" s="29"/>
      <c r="B1155" s="29"/>
      <c r="D1155" s="29"/>
      <c r="E1155" s="29"/>
      <c r="F1155" s="29"/>
    </row>
    <row r="1156" spans="1:6">
      <c r="A1156" s="29"/>
      <c r="B1156" s="29"/>
      <c r="D1156" s="29"/>
      <c r="E1156" s="29"/>
      <c r="F1156" s="29"/>
    </row>
    <row r="1157" spans="1:6">
      <c r="A1157" s="29"/>
      <c r="B1157" s="29"/>
      <c r="D1157" s="29"/>
      <c r="E1157" s="29"/>
      <c r="F1157" s="29"/>
    </row>
    <row r="1158" spans="1:6">
      <c r="A1158" s="29"/>
      <c r="B1158" s="29"/>
      <c r="D1158" s="29"/>
      <c r="E1158" s="29"/>
      <c r="F1158" s="29"/>
    </row>
    <row r="1159" spans="1:6">
      <c r="A1159" s="29"/>
      <c r="B1159" s="29"/>
      <c r="D1159" s="29"/>
      <c r="E1159" s="29"/>
      <c r="F1159" s="29"/>
    </row>
    <row r="1160" spans="1:6">
      <c r="A1160" s="29"/>
      <c r="B1160" s="29"/>
      <c r="D1160" s="29"/>
      <c r="E1160" s="29"/>
      <c r="F1160" s="29"/>
    </row>
    <row r="1161" spans="1:6">
      <c r="A1161" s="29"/>
      <c r="B1161" s="29"/>
      <c r="D1161" s="29"/>
      <c r="E1161" s="29"/>
      <c r="F1161" s="29"/>
    </row>
    <row r="1162" spans="1:6">
      <c r="A1162" s="29"/>
      <c r="B1162" s="29"/>
      <c r="D1162" s="29"/>
      <c r="E1162" s="29"/>
      <c r="F1162" s="29"/>
    </row>
    <row r="1163" spans="1:6">
      <c r="A1163" s="29"/>
      <c r="B1163" s="29"/>
      <c r="D1163" s="29"/>
      <c r="E1163" s="29"/>
      <c r="F1163" s="29"/>
    </row>
    <row r="1164" spans="1:6">
      <c r="A1164" s="29"/>
      <c r="B1164" s="29"/>
      <c r="D1164" s="29"/>
      <c r="E1164" s="29"/>
      <c r="F1164" s="29"/>
    </row>
    <row r="1165" spans="1:6">
      <c r="A1165" s="29"/>
      <c r="B1165" s="29"/>
      <c r="D1165" s="29"/>
      <c r="E1165" s="29"/>
      <c r="F1165" s="29"/>
    </row>
    <row r="1166" spans="1:6">
      <c r="A1166" s="29"/>
      <c r="B1166" s="29"/>
      <c r="D1166" s="29"/>
      <c r="E1166" s="29"/>
      <c r="F1166" s="29"/>
    </row>
    <row r="1167" spans="1:6">
      <c r="A1167" s="29"/>
      <c r="B1167" s="29"/>
      <c r="D1167" s="29"/>
      <c r="E1167" s="29"/>
      <c r="F1167" s="29"/>
    </row>
    <row r="1168" spans="1:6">
      <c r="A1168" s="29"/>
      <c r="B1168" s="29"/>
      <c r="D1168" s="29"/>
      <c r="E1168" s="29"/>
      <c r="F1168" s="29"/>
    </row>
    <row r="1169" spans="1:6">
      <c r="A1169" s="29"/>
      <c r="B1169" s="29"/>
      <c r="D1169" s="29"/>
      <c r="E1169" s="29"/>
      <c r="F1169" s="29"/>
    </row>
    <row r="1170" spans="1:6">
      <c r="A1170" s="29"/>
      <c r="B1170" s="29"/>
      <c r="D1170" s="29"/>
      <c r="E1170" s="29"/>
      <c r="F1170" s="29"/>
    </row>
    <row r="1171" spans="1:6">
      <c r="A1171" s="29"/>
      <c r="B1171" s="29"/>
      <c r="D1171" s="29"/>
      <c r="E1171" s="29"/>
      <c r="F1171" s="29"/>
    </row>
    <row r="1172" spans="1:6">
      <c r="A1172" s="29"/>
      <c r="B1172" s="29"/>
      <c r="D1172" s="29"/>
      <c r="E1172" s="29"/>
      <c r="F1172" s="29"/>
    </row>
    <row r="1173" spans="1:6">
      <c r="A1173" s="29"/>
      <c r="B1173" s="29"/>
      <c r="D1173" s="29"/>
      <c r="E1173" s="29"/>
      <c r="F1173" s="29"/>
    </row>
    <row r="1174" spans="1:6">
      <c r="A1174" s="29"/>
      <c r="B1174" s="29"/>
      <c r="D1174" s="29"/>
      <c r="E1174" s="29"/>
      <c r="F1174" s="29"/>
    </row>
    <row r="1175" spans="1:6">
      <c r="A1175" s="29"/>
      <c r="B1175" s="29"/>
      <c r="D1175" s="29"/>
      <c r="E1175" s="29"/>
      <c r="F1175" s="29"/>
    </row>
    <row r="1176" spans="1:6">
      <c r="A1176" s="29"/>
      <c r="B1176" s="29"/>
      <c r="D1176" s="29"/>
      <c r="E1176" s="29"/>
      <c r="F1176" s="29"/>
    </row>
    <row r="1177" spans="1:6">
      <c r="A1177" s="29"/>
      <c r="B1177" s="29"/>
      <c r="D1177" s="29"/>
      <c r="E1177" s="29"/>
      <c r="F1177" s="29"/>
    </row>
    <row r="1178" spans="1:6">
      <c r="A1178" s="29"/>
      <c r="B1178" s="29"/>
      <c r="D1178" s="29"/>
      <c r="E1178" s="29"/>
      <c r="F1178" s="29"/>
    </row>
    <row r="1179" spans="1:6">
      <c r="A1179" s="29"/>
      <c r="B1179" s="29"/>
      <c r="D1179" s="29"/>
      <c r="E1179" s="29"/>
      <c r="F1179" s="29"/>
    </row>
    <row r="1180" spans="1:6">
      <c r="A1180" s="29"/>
      <c r="B1180" s="29"/>
      <c r="D1180" s="29"/>
      <c r="E1180" s="29"/>
      <c r="F1180" s="29"/>
    </row>
    <row r="1181" spans="1:6">
      <c r="A1181" s="29"/>
      <c r="B1181" s="29"/>
      <c r="D1181" s="29"/>
      <c r="E1181" s="29"/>
      <c r="F1181" s="29"/>
    </row>
    <row r="1182" spans="1:6">
      <c r="A1182" s="29"/>
      <c r="B1182" s="29"/>
      <c r="D1182" s="29"/>
      <c r="E1182" s="29"/>
      <c r="F1182" s="29"/>
    </row>
    <row r="1183" spans="1:6">
      <c r="A1183" s="29"/>
      <c r="B1183" s="29"/>
      <c r="D1183" s="29"/>
      <c r="E1183" s="29"/>
      <c r="F1183" s="29"/>
    </row>
    <row r="1184" spans="1:6">
      <c r="A1184" s="29"/>
      <c r="B1184" s="29"/>
      <c r="D1184" s="29"/>
      <c r="E1184" s="29"/>
      <c r="F1184" s="29"/>
    </row>
    <row r="1185" spans="1:6">
      <c r="A1185" s="29"/>
      <c r="B1185" s="29"/>
      <c r="D1185" s="29"/>
      <c r="E1185" s="29"/>
      <c r="F1185" s="29"/>
    </row>
    <row r="1186" spans="1:6">
      <c r="A1186" s="29"/>
      <c r="B1186" s="29"/>
      <c r="D1186" s="29"/>
      <c r="E1186" s="29"/>
      <c r="F1186" s="29"/>
    </row>
    <row r="1187" spans="1:6">
      <c r="A1187" s="29"/>
      <c r="B1187" s="29"/>
      <c r="D1187" s="29"/>
      <c r="E1187" s="29"/>
      <c r="F1187" s="29"/>
    </row>
    <row r="1188" spans="1:6">
      <c r="A1188" s="29"/>
      <c r="B1188" s="29"/>
      <c r="D1188" s="29"/>
      <c r="E1188" s="29"/>
      <c r="F1188" s="29"/>
    </row>
    <row r="1189" spans="1:6">
      <c r="A1189" s="29"/>
      <c r="B1189" s="29"/>
      <c r="D1189" s="29"/>
      <c r="E1189" s="29"/>
      <c r="F1189" s="29"/>
    </row>
    <row r="1190" spans="1:6">
      <c r="A1190" s="29"/>
      <c r="B1190" s="29"/>
      <c r="D1190" s="29"/>
      <c r="E1190" s="29"/>
      <c r="F1190" s="29"/>
    </row>
    <row r="1191" spans="1:6">
      <c r="A1191" s="29"/>
      <c r="B1191" s="29"/>
      <c r="D1191" s="29"/>
      <c r="E1191" s="29"/>
      <c r="F1191" s="29"/>
    </row>
    <row r="1192" spans="1:6">
      <c r="A1192" s="29"/>
      <c r="B1192" s="29"/>
      <c r="D1192" s="29"/>
      <c r="E1192" s="29"/>
      <c r="F1192" s="29"/>
    </row>
    <row r="1193" spans="1:6">
      <c r="A1193" s="29"/>
      <c r="B1193" s="29"/>
      <c r="D1193" s="29"/>
      <c r="E1193" s="29"/>
      <c r="F1193" s="29"/>
    </row>
    <row r="1194" spans="1:6">
      <c r="A1194" s="29"/>
      <c r="B1194" s="29"/>
      <c r="D1194" s="29"/>
      <c r="E1194" s="29"/>
      <c r="F1194" s="29"/>
    </row>
    <row r="1195" spans="1:6">
      <c r="A1195" s="29"/>
      <c r="B1195" s="29"/>
      <c r="D1195" s="29"/>
      <c r="E1195" s="29"/>
      <c r="F1195" s="29"/>
    </row>
    <row r="1196" spans="1:6">
      <c r="A1196" s="29"/>
      <c r="B1196" s="29"/>
      <c r="D1196" s="29"/>
      <c r="E1196" s="29"/>
      <c r="F1196" s="29"/>
    </row>
    <row r="1197" spans="1:6">
      <c r="A1197" s="29"/>
      <c r="B1197" s="29"/>
      <c r="D1197" s="29"/>
      <c r="E1197" s="29"/>
      <c r="F1197" s="29"/>
    </row>
    <row r="1198" spans="1:6">
      <c r="A1198" s="29"/>
      <c r="B1198" s="29"/>
      <c r="D1198" s="29"/>
      <c r="E1198" s="29"/>
      <c r="F1198" s="29"/>
    </row>
    <row r="1199" spans="1:6">
      <c r="A1199" s="29"/>
      <c r="B1199" s="29"/>
      <c r="D1199" s="29"/>
      <c r="E1199" s="29"/>
      <c r="F1199" s="29"/>
    </row>
    <row r="1200" spans="1:6">
      <c r="A1200" s="29"/>
      <c r="B1200" s="29"/>
      <c r="D1200" s="29"/>
      <c r="E1200" s="29"/>
      <c r="F1200" s="29"/>
    </row>
    <row r="1201" spans="1:6">
      <c r="A1201" s="29"/>
      <c r="B1201" s="29"/>
      <c r="D1201" s="29"/>
      <c r="E1201" s="29"/>
      <c r="F1201" s="29"/>
    </row>
    <row r="1202" spans="1:6">
      <c r="A1202" s="29"/>
      <c r="B1202" s="29"/>
      <c r="D1202" s="29"/>
      <c r="E1202" s="29"/>
      <c r="F1202" s="29"/>
    </row>
    <row r="1203" spans="1:6">
      <c r="A1203" s="29"/>
      <c r="B1203" s="29"/>
      <c r="D1203" s="29"/>
      <c r="E1203" s="29"/>
      <c r="F1203" s="29"/>
    </row>
    <row r="1204" spans="1:6">
      <c r="A1204" s="29"/>
      <c r="B1204" s="29"/>
      <c r="D1204" s="29"/>
      <c r="E1204" s="29"/>
      <c r="F1204" s="29"/>
    </row>
    <row r="1205" spans="1:6">
      <c r="A1205" s="29"/>
      <c r="B1205" s="29"/>
      <c r="D1205" s="29"/>
      <c r="E1205" s="29"/>
      <c r="F1205" s="29"/>
    </row>
    <row r="1206" spans="1:6">
      <c r="A1206" s="29"/>
      <c r="B1206" s="29"/>
      <c r="D1206" s="29"/>
      <c r="E1206" s="29"/>
      <c r="F1206" s="29"/>
    </row>
    <row r="1207" spans="1:6">
      <c r="A1207" s="29"/>
      <c r="B1207" s="29"/>
      <c r="D1207" s="29"/>
      <c r="E1207" s="29"/>
      <c r="F1207" s="29"/>
    </row>
    <row r="1208" spans="1:6">
      <c r="A1208" s="29"/>
      <c r="B1208" s="29"/>
      <c r="D1208" s="29"/>
      <c r="E1208" s="29"/>
      <c r="F1208" s="29"/>
    </row>
    <row r="1209" spans="1:6">
      <c r="A1209" s="29"/>
      <c r="B1209" s="29"/>
      <c r="D1209" s="29"/>
      <c r="E1209" s="29"/>
      <c r="F1209" s="29"/>
    </row>
    <row r="1210" spans="1:6">
      <c r="A1210" s="29"/>
      <c r="B1210" s="29"/>
      <c r="D1210" s="29"/>
      <c r="E1210" s="29"/>
      <c r="F1210" s="29"/>
    </row>
    <row r="1211" spans="1:6">
      <c r="A1211" s="29"/>
      <c r="B1211" s="29"/>
      <c r="D1211" s="29"/>
      <c r="E1211" s="29"/>
      <c r="F1211" s="29"/>
    </row>
    <row r="1212" spans="1:6">
      <c r="A1212" s="29"/>
      <c r="B1212" s="29"/>
      <c r="D1212" s="29"/>
      <c r="E1212" s="29"/>
      <c r="F1212" s="29"/>
    </row>
    <row r="1213" spans="1:6">
      <c r="A1213" s="29"/>
      <c r="B1213" s="29"/>
      <c r="D1213" s="29"/>
      <c r="E1213" s="29"/>
      <c r="F1213" s="29"/>
    </row>
    <row r="1214" spans="1:6">
      <c r="A1214" s="29"/>
      <c r="B1214" s="29"/>
      <c r="D1214" s="29"/>
      <c r="E1214" s="29"/>
      <c r="F1214" s="29"/>
    </row>
    <row r="1215" spans="1:6">
      <c r="A1215" s="29"/>
      <c r="B1215" s="29"/>
      <c r="D1215" s="29"/>
      <c r="E1215" s="29"/>
      <c r="F1215" s="29"/>
    </row>
    <row r="1216" spans="1:6">
      <c r="A1216" s="29"/>
      <c r="B1216" s="29"/>
      <c r="D1216" s="29"/>
      <c r="E1216" s="29"/>
      <c r="F1216" s="29"/>
    </row>
    <row r="1217" spans="1:6">
      <c r="A1217" s="29"/>
      <c r="B1217" s="29"/>
      <c r="D1217" s="29"/>
      <c r="E1217" s="29"/>
      <c r="F1217" s="29"/>
    </row>
    <row r="1218" spans="1:6">
      <c r="A1218" s="29"/>
      <c r="B1218" s="29"/>
      <c r="D1218" s="29"/>
      <c r="E1218" s="29"/>
      <c r="F1218" s="29"/>
    </row>
    <row r="1219" spans="1:6">
      <c r="A1219" s="29"/>
      <c r="B1219" s="29"/>
      <c r="D1219" s="29"/>
      <c r="E1219" s="29"/>
      <c r="F1219" s="29"/>
    </row>
    <row r="1220" spans="1:6">
      <c r="A1220" s="29"/>
      <c r="B1220" s="29"/>
      <c r="D1220" s="29"/>
      <c r="E1220" s="29"/>
      <c r="F1220" s="29"/>
    </row>
    <row r="1221" spans="1:6">
      <c r="A1221" s="29"/>
      <c r="B1221" s="29"/>
      <c r="D1221" s="29"/>
      <c r="E1221" s="29"/>
      <c r="F1221" s="29"/>
    </row>
    <row r="1222" spans="1:6">
      <c r="A1222" s="29"/>
      <c r="B1222" s="29"/>
      <c r="D1222" s="29"/>
      <c r="E1222" s="29"/>
      <c r="F1222" s="29"/>
    </row>
    <row r="1223" spans="1:6">
      <c r="A1223" s="29"/>
      <c r="B1223" s="29"/>
      <c r="D1223" s="29"/>
      <c r="E1223" s="29"/>
      <c r="F1223" s="29"/>
    </row>
    <row r="1224" spans="1:6">
      <c r="A1224" s="29"/>
      <c r="B1224" s="29"/>
      <c r="D1224" s="29"/>
      <c r="E1224" s="29"/>
      <c r="F1224" s="29"/>
    </row>
    <row r="1225" spans="1:6">
      <c r="A1225" s="29"/>
      <c r="B1225" s="29"/>
      <c r="D1225" s="29"/>
      <c r="E1225" s="29"/>
      <c r="F1225" s="29"/>
    </row>
    <row r="1226" spans="1:6">
      <c r="A1226" s="29"/>
      <c r="B1226" s="29"/>
      <c r="D1226" s="29"/>
      <c r="E1226" s="29"/>
      <c r="F1226" s="29"/>
    </row>
    <row r="1227" spans="1:6">
      <c r="A1227" s="29"/>
      <c r="B1227" s="29"/>
      <c r="D1227" s="29"/>
      <c r="E1227" s="29"/>
      <c r="F1227" s="29"/>
    </row>
    <row r="1228" spans="1:6">
      <c r="A1228" s="29"/>
      <c r="B1228" s="29"/>
      <c r="D1228" s="29"/>
      <c r="E1228" s="29"/>
      <c r="F1228" s="29"/>
    </row>
    <row r="1229" spans="1:6">
      <c r="A1229" s="29"/>
      <c r="B1229" s="29"/>
      <c r="D1229" s="29"/>
      <c r="E1229" s="29"/>
      <c r="F1229" s="29"/>
    </row>
    <row r="1230" spans="1:6">
      <c r="A1230" s="29"/>
      <c r="B1230" s="29"/>
      <c r="D1230" s="29"/>
      <c r="E1230" s="29"/>
      <c r="F1230" s="29"/>
    </row>
    <row r="1231" spans="1:6">
      <c r="A1231" s="29"/>
      <c r="B1231" s="29"/>
      <c r="D1231" s="29"/>
      <c r="E1231" s="29"/>
      <c r="F1231" s="29"/>
    </row>
    <row r="1232" spans="1:6">
      <c r="A1232" s="29"/>
      <c r="B1232" s="29"/>
      <c r="D1232" s="29"/>
      <c r="E1232" s="29"/>
      <c r="F1232" s="29"/>
    </row>
    <row r="1233" spans="1:6">
      <c r="A1233" s="29"/>
      <c r="B1233" s="29"/>
      <c r="D1233" s="29"/>
      <c r="E1233" s="29"/>
      <c r="F1233" s="29"/>
    </row>
    <row r="1234" spans="1:6">
      <c r="A1234" s="29"/>
      <c r="B1234" s="29"/>
      <c r="D1234" s="29"/>
      <c r="E1234" s="29"/>
      <c r="F1234" s="29"/>
    </row>
    <row r="1235" spans="1:6">
      <c r="A1235" s="29"/>
      <c r="B1235" s="29"/>
      <c r="D1235" s="29"/>
      <c r="E1235" s="29"/>
      <c r="F1235" s="29"/>
    </row>
    <row r="1236" spans="1:6">
      <c r="A1236" s="29"/>
      <c r="B1236" s="29"/>
      <c r="D1236" s="29"/>
      <c r="E1236" s="29"/>
      <c r="F1236" s="29"/>
    </row>
    <row r="1237" spans="1:6">
      <c r="A1237" s="29"/>
      <c r="B1237" s="29"/>
      <c r="D1237" s="29"/>
      <c r="E1237" s="29"/>
      <c r="F1237" s="29"/>
    </row>
    <row r="1238" spans="1:6">
      <c r="A1238" s="29"/>
      <c r="B1238" s="29"/>
      <c r="D1238" s="29"/>
      <c r="E1238" s="29"/>
      <c r="F1238" s="29"/>
    </row>
    <row r="1239" spans="1:6">
      <c r="A1239" s="29"/>
      <c r="B1239" s="29"/>
      <c r="D1239" s="29"/>
      <c r="E1239" s="29"/>
      <c r="F1239" s="29"/>
    </row>
    <row r="1240" spans="1:6">
      <c r="A1240" s="29"/>
      <c r="B1240" s="29"/>
      <c r="D1240" s="29"/>
      <c r="E1240" s="29"/>
      <c r="F1240" s="29"/>
    </row>
    <row r="1241" spans="1:6">
      <c r="A1241" s="29"/>
      <c r="B1241" s="29"/>
      <c r="D1241" s="29"/>
      <c r="E1241" s="29"/>
      <c r="F1241" s="29"/>
    </row>
    <row r="1242" spans="1:6">
      <c r="A1242" s="29"/>
      <c r="B1242" s="29"/>
      <c r="D1242" s="29"/>
      <c r="E1242" s="29"/>
      <c r="F1242" s="29"/>
    </row>
    <row r="1243" spans="1:6">
      <c r="A1243" s="29"/>
      <c r="B1243" s="29"/>
      <c r="D1243" s="29"/>
      <c r="E1243" s="29"/>
      <c r="F1243" s="29"/>
    </row>
    <row r="1244" spans="1:6">
      <c r="A1244" s="29"/>
      <c r="B1244" s="29"/>
      <c r="D1244" s="29"/>
      <c r="E1244" s="29"/>
      <c r="F1244" s="29"/>
    </row>
    <row r="1245" spans="1:6">
      <c r="A1245" s="29"/>
      <c r="B1245" s="29"/>
      <c r="D1245" s="29"/>
      <c r="E1245" s="29"/>
      <c r="F1245" s="29"/>
    </row>
    <row r="1246" spans="1:6">
      <c r="A1246" s="29"/>
      <c r="B1246" s="29"/>
      <c r="D1246" s="29"/>
      <c r="E1246" s="29"/>
      <c r="F1246" s="29"/>
    </row>
    <row r="1247" spans="1:6">
      <c r="A1247" s="29"/>
      <c r="B1247" s="29"/>
      <c r="D1247" s="29"/>
      <c r="E1247" s="29"/>
      <c r="F1247" s="29"/>
    </row>
    <row r="1248" spans="1:6">
      <c r="A1248" s="29"/>
      <c r="B1248" s="29"/>
      <c r="D1248" s="29"/>
      <c r="E1248" s="29"/>
      <c r="F1248" s="29"/>
    </row>
    <row r="1249" spans="1:6">
      <c r="A1249" s="29"/>
      <c r="B1249" s="29"/>
      <c r="D1249" s="29"/>
      <c r="E1249" s="29"/>
      <c r="F1249" s="29"/>
    </row>
    <row r="1250" spans="1:6">
      <c r="A1250" s="29"/>
      <c r="B1250" s="29"/>
      <c r="D1250" s="29"/>
      <c r="E1250" s="29"/>
      <c r="F1250" s="29"/>
    </row>
    <row r="1251" spans="1:6">
      <c r="A1251" s="29"/>
      <c r="B1251" s="29"/>
      <c r="D1251" s="29"/>
      <c r="E1251" s="29"/>
      <c r="F1251" s="29"/>
    </row>
    <row r="1252" spans="1:6">
      <c r="A1252" s="29"/>
      <c r="B1252" s="29"/>
      <c r="D1252" s="29"/>
      <c r="E1252" s="29"/>
      <c r="F1252" s="29"/>
    </row>
    <row r="1253" spans="1:6">
      <c r="A1253" s="29"/>
      <c r="B1253" s="29"/>
      <c r="D1253" s="29"/>
      <c r="E1253" s="29"/>
      <c r="F1253" s="29"/>
    </row>
    <row r="1254" spans="1:6">
      <c r="A1254" s="29"/>
      <c r="B1254" s="29"/>
      <c r="D1254" s="29"/>
      <c r="E1254" s="29"/>
      <c r="F1254" s="29"/>
    </row>
    <row r="1255" spans="1:6">
      <c r="A1255" s="29"/>
      <c r="B1255" s="29"/>
      <c r="D1255" s="29"/>
      <c r="E1255" s="29"/>
      <c r="F1255" s="29"/>
    </row>
    <row r="1256" spans="1:6">
      <c r="A1256" s="29"/>
      <c r="B1256" s="29"/>
      <c r="D1256" s="29"/>
      <c r="E1256" s="29"/>
      <c r="F1256" s="29"/>
    </row>
    <row r="1257" spans="1:6">
      <c r="A1257" s="29"/>
      <c r="B1257" s="29"/>
      <c r="D1257" s="29"/>
      <c r="E1257" s="29"/>
      <c r="F1257" s="29"/>
    </row>
    <row r="1258" spans="1:6">
      <c r="A1258" s="29"/>
      <c r="B1258" s="29"/>
      <c r="D1258" s="29"/>
      <c r="E1258" s="29"/>
      <c r="F1258" s="29"/>
    </row>
    <row r="1259" spans="1:6">
      <c r="A1259" s="29"/>
      <c r="B1259" s="29"/>
      <c r="D1259" s="29"/>
      <c r="E1259" s="29"/>
      <c r="F1259" s="29"/>
    </row>
    <row r="1260" spans="1:6">
      <c r="A1260" s="29"/>
      <c r="B1260" s="29"/>
      <c r="D1260" s="29"/>
      <c r="E1260" s="29"/>
      <c r="F1260" s="29"/>
    </row>
    <row r="1261" spans="1:6">
      <c r="A1261" s="29"/>
      <c r="B1261" s="29"/>
      <c r="D1261" s="29"/>
      <c r="E1261" s="29"/>
      <c r="F1261" s="29"/>
    </row>
    <row r="1262" spans="1:6">
      <c r="A1262" s="29"/>
      <c r="B1262" s="29"/>
      <c r="D1262" s="29"/>
      <c r="E1262" s="29"/>
      <c r="F1262" s="29"/>
    </row>
    <row r="1263" spans="1:6">
      <c r="A1263" s="29"/>
      <c r="B1263" s="29"/>
      <c r="D1263" s="29"/>
      <c r="E1263" s="29"/>
      <c r="F1263" s="29"/>
    </row>
    <row r="1264" spans="1:6">
      <c r="A1264" s="29"/>
      <c r="B1264" s="29"/>
      <c r="D1264" s="29"/>
      <c r="E1264" s="29"/>
      <c r="F1264" s="29"/>
    </row>
    <row r="1265" spans="1:6">
      <c r="A1265" s="29"/>
      <c r="B1265" s="29"/>
      <c r="D1265" s="29"/>
      <c r="E1265" s="29"/>
      <c r="F1265" s="29"/>
    </row>
    <row r="1266" spans="1:6">
      <c r="A1266" s="29"/>
      <c r="B1266" s="29"/>
      <c r="D1266" s="29"/>
      <c r="E1266" s="29"/>
      <c r="F1266" s="29"/>
    </row>
    <row r="1267" spans="1:6">
      <c r="A1267" s="29"/>
      <c r="B1267" s="29"/>
      <c r="D1267" s="29"/>
      <c r="E1267" s="29"/>
      <c r="F1267" s="29"/>
    </row>
    <row r="1268" spans="1:6">
      <c r="A1268" s="29"/>
      <c r="B1268" s="29"/>
      <c r="D1268" s="29"/>
      <c r="E1268" s="29"/>
      <c r="F1268" s="29"/>
    </row>
    <row r="1269" spans="1:6">
      <c r="A1269" s="29"/>
      <c r="B1269" s="29"/>
      <c r="D1269" s="29"/>
      <c r="E1269" s="29"/>
      <c r="F1269" s="29"/>
    </row>
    <row r="1270" spans="1:6">
      <c r="A1270" s="29"/>
      <c r="B1270" s="29"/>
      <c r="D1270" s="29"/>
      <c r="E1270" s="29"/>
      <c r="F1270" s="29"/>
    </row>
    <row r="1271" spans="1:6">
      <c r="A1271" s="29"/>
      <c r="B1271" s="29"/>
      <c r="D1271" s="29"/>
      <c r="E1271" s="29"/>
      <c r="F1271" s="29"/>
    </row>
    <row r="1272" spans="1:6">
      <c r="A1272" s="29"/>
      <c r="B1272" s="29"/>
      <c r="D1272" s="29"/>
      <c r="E1272" s="29"/>
      <c r="F1272" s="29"/>
    </row>
    <row r="1273" spans="1:6">
      <c r="A1273" s="29"/>
      <c r="B1273" s="29"/>
      <c r="D1273" s="29"/>
      <c r="E1273" s="29"/>
      <c r="F1273" s="29"/>
    </row>
    <row r="1274" spans="1:6">
      <c r="A1274" s="29"/>
      <c r="B1274" s="29"/>
      <c r="D1274" s="29"/>
      <c r="E1274" s="29"/>
      <c r="F1274" s="29"/>
    </row>
    <row r="1275" spans="1:6">
      <c r="A1275" s="29"/>
      <c r="B1275" s="29"/>
      <c r="D1275" s="29"/>
      <c r="E1275" s="29"/>
      <c r="F1275" s="29"/>
    </row>
    <row r="1276" spans="1:6">
      <c r="A1276" s="29"/>
      <c r="B1276" s="29"/>
      <c r="D1276" s="29"/>
      <c r="E1276" s="29"/>
      <c r="F1276" s="29"/>
    </row>
    <row r="1277" spans="1:6">
      <c r="A1277" s="29"/>
      <c r="B1277" s="29"/>
      <c r="D1277" s="29"/>
      <c r="E1277" s="29"/>
      <c r="F1277" s="29"/>
    </row>
    <row r="1278" spans="1:6">
      <c r="A1278" s="29"/>
      <c r="B1278" s="29"/>
      <c r="D1278" s="29"/>
      <c r="E1278" s="29"/>
      <c r="F1278" s="29"/>
    </row>
    <row r="1279" spans="1:6">
      <c r="A1279" s="29"/>
      <c r="B1279" s="29"/>
      <c r="D1279" s="29"/>
      <c r="E1279" s="29"/>
      <c r="F1279" s="29"/>
    </row>
    <row r="1280" spans="1:6">
      <c r="A1280" s="29"/>
      <c r="B1280" s="29"/>
      <c r="D1280" s="29"/>
      <c r="E1280" s="29"/>
      <c r="F1280" s="29"/>
    </row>
    <row r="1281" spans="1:6">
      <c r="A1281" s="29"/>
      <c r="B1281" s="29"/>
      <c r="D1281" s="29"/>
      <c r="E1281" s="29"/>
      <c r="F1281" s="29"/>
    </row>
    <row r="1282" spans="1:6">
      <c r="A1282" s="29"/>
      <c r="B1282" s="29"/>
      <c r="D1282" s="29"/>
      <c r="E1282" s="29"/>
      <c r="F1282" s="29"/>
    </row>
    <row r="1283" spans="1:6">
      <c r="A1283" s="29"/>
      <c r="B1283" s="29"/>
      <c r="D1283" s="29"/>
      <c r="E1283" s="29"/>
      <c r="F1283" s="29"/>
    </row>
    <row r="1284" spans="1:6">
      <c r="A1284" s="29"/>
      <c r="B1284" s="29"/>
      <c r="D1284" s="29"/>
      <c r="E1284" s="29"/>
      <c r="F1284" s="29"/>
    </row>
    <row r="1285" spans="1:6">
      <c r="A1285" s="29"/>
      <c r="B1285" s="29"/>
      <c r="D1285" s="29"/>
      <c r="E1285" s="29"/>
      <c r="F1285" s="29"/>
    </row>
    <row r="1286" spans="1:6">
      <c r="A1286" s="29"/>
      <c r="B1286" s="29"/>
      <c r="D1286" s="29"/>
      <c r="E1286" s="29"/>
      <c r="F1286" s="29"/>
    </row>
    <row r="1287" spans="1:6">
      <c r="A1287" s="29"/>
      <c r="B1287" s="29"/>
      <c r="D1287" s="29"/>
      <c r="E1287" s="29"/>
      <c r="F1287" s="29"/>
    </row>
    <row r="1288" spans="1:6">
      <c r="A1288" s="29"/>
      <c r="B1288" s="29"/>
      <c r="D1288" s="29"/>
      <c r="E1288" s="29"/>
      <c r="F1288" s="29"/>
    </row>
    <row r="1289" spans="1:6">
      <c r="A1289" s="29"/>
      <c r="B1289" s="29"/>
      <c r="D1289" s="29"/>
      <c r="E1289" s="29"/>
      <c r="F1289" s="29"/>
    </row>
    <row r="1290" spans="1:6">
      <c r="A1290" s="29"/>
      <c r="B1290" s="29"/>
      <c r="D1290" s="29"/>
      <c r="E1290" s="29"/>
      <c r="F1290" s="29"/>
    </row>
    <row r="1291" spans="1:6">
      <c r="A1291" s="29"/>
      <c r="B1291" s="29"/>
      <c r="D1291" s="29"/>
      <c r="E1291" s="29"/>
      <c r="F1291" s="29"/>
    </row>
    <row r="1292" spans="1:6">
      <c r="A1292" s="29"/>
      <c r="B1292" s="29"/>
      <c r="D1292" s="29"/>
      <c r="E1292" s="29"/>
      <c r="F1292" s="29"/>
    </row>
    <row r="1293" spans="1:6">
      <c r="A1293" s="29"/>
      <c r="B1293" s="29"/>
      <c r="D1293" s="29"/>
      <c r="E1293" s="29"/>
      <c r="F1293" s="29"/>
    </row>
    <row r="1294" spans="1:6">
      <c r="A1294" s="29"/>
      <c r="B1294" s="29"/>
      <c r="D1294" s="29"/>
      <c r="E1294" s="29"/>
      <c r="F1294" s="29"/>
    </row>
    <row r="1295" spans="1:6">
      <c r="A1295" s="29"/>
      <c r="B1295" s="29"/>
      <c r="D1295" s="29"/>
      <c r="E1295" s="29"/>
      <c r="F1295" s="29"/>
    </row>
    <row r="1296" spans="1:6">
      <c r="A1296" s="29"/>
      <c r="B1296" s="29"/>
      <c r="D1296" s="29"/>
      <c r="E1296" s="29"/>
      <c r="F1296" s="29"/>
    </row>
    <row r="1297" spans="1:6">
      <c r="A1297" s="29"/>
      <c r="B1297" s="29"/>
      <c r="D1297" s="29"/>
      <c r="E1297" s="29"/>
      <c r="F1297" s="29"/>
    </row>
    <row r="1298" spans="1:6">
      <c r="A1298" s="29"/>
      <c r="B1298" s="29"/>
      <c r="D1298" s="29"/>
      <c r="E1298" s="29"/>
      <c r="F1298" s="29"/>
    </row>
    <row r="1299" spans="1:6">
      <c r="A1299" s="29"/>
      <c r="B1299" s="29"/>
      <c r="D1299" s="29"/>
      <c r="E1299" s="29"/>
      <c r="F1299" s="29"/>
    </row>
    <row r="1300" spans="1:6">
      <c r="A1300" s="29"/>
      <c r="B1300" s="29"/>
      <c r="D1300" s="29"/>
      <c r="E1300" s="29"/>
      <c r="F1300" s="29"/>
    </row>
    <row r="1301" spans="1:6">
      <c r="A1301" s="29"/>
      <c r="B1301" s="29"/>
      <c r="D1301" s="29"/>
      <c r="E1301" s="29"/>
      <c r="F1301" s="29"/>
    </row>
    <row r="1302" spans="1:6">
      <c r="A1302" s="29"/>
      <c r="B1302" s="29"/>
      <c r="D1302" s="29"/>
      <c r="E1302" s="29"/>
      <c r="F1302" s="29"/>
    </row>
    <row r="1303" spans="1:6">
      <c r="A1303" s="29"/>
      <c r="B1303" s="29"/>
      <c r="D1303" s="29"/>
      <c r="E1303" s="29"/>
      <c r="F1303" s="29"/>
    </row>
    <row r="1304" spans="1:6">
      <c r="A1304" s="29"/>
      <c r="B1304" s="29"/>
      <c r="D1304" s="29"/>
      <c r="E1304" s="29"/>
      <c r="F1304" s="29"/>
    </row>
    <row r="1305" spans="1:6">
      <c r="A1305" s="29"/>
      <c r="B1305" s="29"/>
      <c r="D1305" s="29"/>
      <c r="E1305" s="29"/>
      <c r="F1305" s="29"/>
    </row>
    <row r="1306" spans="1:6">
      <c r="A1306" s="29"/>
      <c r="B1306" s="29"/>
      <c r="D1306" s="29"/>
      <c r="E1306" s="29"/>
      <c r="F1306" s="29"/>
    </row>
    <row r="1307" spans="1:6">
      <c r="A1307" s="29"/>
      <c r="B1307" s="29"/>
      <c r="D1307" s="29"/>
      <c r="E1307" s="29"/>
      <c r="F1307" s="29"/>
    </row>
    <row r="1308" spans="1:6">
      <c r="A1308" s="29"/>
      <c r="B1308" s="29"/>
      <c r="D1308" s="29"/>
      <c r="E1308" s="29"/>
      <c r="F1308" s="29"/>
    </row>
    <row r="1309" spans="1:6">
      <c r="A1309" s="29"/>
      <c r="B1309" s="29"/>
      <c r="D1309" s="29"/>
      <c r="E1309" s="29"/>
      <c r="F1309" s="29"/>
    </row>
    <row r="1310" spans="1:6">
      <c r="A1310" s="29"/>
      <c r="B1310" s="29"/>
      <c r="D1310" s="29"/>
      <c r="E1310" s="29"/>
      <c r="F1310" s="29"/>
    </row>
    <row r="1311" spans="1:6">
      <c r="A1311" s="29"/>
      <c r="B1311" s="29"/>
      <c r="D1311" s="29"/>
      <c r="E1311" s="29"/>
      <c r="F1311" s="29"/>
    </row>
    <row r="1312" spans="1:6">
      <c r="A1312" s="29"/>
      <c r="B1312" s="29"/>
      <c r="D1312" s="29"/>
      <c r="E1312" s="29"/>
      <c r="F1312" s="29"/>
    </row>
    <row r="1313" spans="1:6">
      <c r="A1313" s="29"/>
      <c r="B1313" s="29"/>
      <c r="D1313" s="29"/>
      <c r="E1313" s="29"/>
      <c r="F1313" s="29"/>
    </row>
    <row r="1314" spans="1:6">
      <c r="A1314" s="29"/>
      <c r="B1314" s="29"/>
      <c r="D1314" s="29"/>
      <c r="E1314" s="29"/>
      <c r="F1314" s="29"/>
    </row>
    <row r="1315" spans="1:6">
      <c r="A1315" s="29"/>
      <c r="B1315" s="29"/>
      <c r="D1315" s="29"/>
      <c r="E1315" s="29"/>
      <c r="F1315" s="29"/>
    </row>
    <row r="1316" spans="1:6">
      <c r="A1316" s="29"/>
      <c r="B1316" s="29"/>
      <c r="D1316" s="29"/>
      <c r="E1316" s="29"/>
      <c r="F1316" s="29"/>
    </row>
    <row r="1317" spans="1:6">
      <c r="A1317" s="29"/>
      <c r="B1317" s="29"/>
      <c r="D1317" s="29"/>
      <c r="E1317" s="29"/>
      <c r="F1317" s="29"/>
    </row>
    <row r="1318" spans="1:6">
      <c r="A1318" s="29"/>
      <c r="B1318" s="29"/>
      <c r="D1318" s="29"/>
      <c r="E1318" s="29"/>
      <c r="F1318" s="29"/>
    </row>
    <row r="1319" spans="1:6">
      <c r="A1319" s="29"/>
      <c r="B1319" s="29"/>
      <c r="D1319" s="29"/>
      <c r="E1319" s="29"/>
      <c r="F1319" s="29"/>
    </row>
    <row r="1320" spans="1:6">
      <c r="A1320" s="29"/>
      <c r="B1320" s="29"/>
      <c r="D1320" s="29"/>
      <c r="E1320" s="29"/>
      <c r="F1320" s="29"/>
    </row>
    <row r="1321" spans="1:6">
      <c r="A1321" s="29"/>
      <c r="B1321" s="29"/>
      <c r="D1321" s="29"/>
      <c r="E1321" s="29"/>
      <c r="F1321" s="29"/>
    </row>
    <row r="1322" spans="1:6">
      <c r="A1322" s="29"/>
      <c r="B1322" s="29"/>
      <c r="D1322" s="29"/>
      <c r="E1322" s="29"/>
      <c r="F1322" s="29"/>
    </row>
    <row r="1323" spans="1:6">
      <c r="A1323" s="29"/>
      <c r="B1323" s="29"/>
      <c r="D1323" s="29"/>
      <c r="E1323" s="29"/>
      <c r="F1323" s="29"/>
    </row>
    <row r="1324" spans="1:6">
      <c r="A1324" s="29"/>
      <c r="B1324" s="29"/>
      <c r="D1324" s="29"/>
      <c r="E1324" s="29"/>
      <c r="F1324" s="29"/>
    </row>
    <row r="1325" spans="1:6">
      <c r="A1325" s="29"/>
      <c r="B1325" s="29"/>
      <c r="D1325" s="29"/>
      <c r="E1325" s="29"/>
      <c r="F1325" s="29"/>
    </row>
    <row r="1326" spans="1:6">
      <c r="A1326" s="29"/>
      <c r="B1326" s="29"/>
      <c r="D1326" s="29"/>
      <c r="E1326" s="29"/>
      <c r="F1326" s="29"/>
    </row>
    <row r="1327" spans="1:6">
      <c r="A1327" s="29"/>
      <c r="B1327" s="29"/>
      <c r="D1327" s="29"/>
      <c r="E1327" s="29"/>
      <c r="F1327" s="29"/>
    </row>
    <row r="1328" spans="1:6">
      <c r="A1328" s="29"/>
      <c r="B1328" s="29"/>
      <c r="D1328" s="29"/>
      <c r="E1328" s="29"/>
      <c r="F1328" s="29"/>
    </row>
    <row r="1329" spans="1:6">
      <c r="A1329" s="29"/>
      <c r="B1329" s="29"/>
      <c r="D1329" s="29"/>
      <c r="E1329" s="29"/>
      <c r="F1329" s="29"/>
    </row>
    <row r="1330" spans="1:6">
      <c r="A1330" s="29"/>
      <c r="B1330" s="29"/>
      <c r="D1330" s="29"/>
      <c r="E1330" s="29"/>
      <c r="F1330" s="29"/>
    </row>
    <row r="1331" spans="1:6">
      <c r="A1331" s="29"/>
      <c r="B1331" s="29"/>
      <c r="D1331" s="29"/>
      <c r="E1331" s="29"/>
      <c r="F1331" s="29"/>
    </row>
    <row r="1332" spans="1:6">
      <c r="A1332" s="29"/>
      <c r="B1332" s="29"/>
      <c r="D1332" s="29"/>
      <c r="E1332" s="29"/>
      <c r="F1332" s="29"/>
    </row>
    <row r="1333" spans="1:6">
      <c r="A1333" s="29"/>
      <c r="B1333" s="29"/>
      <c r="D1333" s="29"/>
      <c r="E1333" s="29"/>
      <c r="F1333" s="29"/>
    </row>
    <row r="1334" spans="1:6">
      <c r="A1334" s="29"/>
      <c r="B1334" s="29"/>
      <c r="D1334" s="29"/>
      <c r="E1334" s="29"/>
      <c r="F1334" s="29"/>
    </row>
    <row r="1335" spans="1:6">
      <c r="A1335" s="29"/>
      <c r="B1335" s="29"/>
      <c r="D1335" s="29"/>
      <c r="E1335" s="29"/>
      <c r="F1335" s="29"/>
    </row>
    <row r="1336" spans="1:6">
      <c r="A1336" s="29"/>
      <c r="B1336" s="29"/>
      <c r="D1336" s="29"/>
      <c r="E1336" s="29"/>
      <c r="F1336" s="29"/>
    </row>
    <row r="1337" spans="1:6">
      <c r="A1337" s="29"/>
      <c r="B1337" s="29"/>
      <c r="D1337" s="29"/>
      <c r="E1337" s="29"/>
      <c r="F1337" s="29"/>
    </row>
    <row r="1338" spans="1:6">
      <c r="A1338" s="29"/>
      <c r="B1338" s="29"/>
      <c r="D1338" s="29"/>
      <c r="E1338" s="29"/>
      <c r="F1338" s="29"/>
    </row>
    <row r="1339" spans="1:6">
      <c r="A1339" s="29"/>
      <c r="B1339" s="29"/>
      <c r="D1339" s="29"/>
      <c r="E1339" s="29"/>
      <c r="F1339" s="29"/>
    </row>
    <row r="1340" spans="1:6">
      <c r="A1340" s="29"/>
      <c r="B1340" s="29"/>
      <c r="D1340" s="29"/>
      <c r="E1340" s="29"/>
      <c r="F1340" s="29"/>
    </row>
    <row r="1341" spans="1:6">
      <c r="A1341" s="29"/>
      <c r="B1341" s="29"/>
      <c r="D1341" s="29"/>
      <c r="E1341" s="29"/>
      <c r="F1341" s="29"/>
    </row>
    <row r="1342" spans="1:6">
      <c r="A1342" s="29"/>
      <c r="B1342" s="29"/>
      <c r="D1342" s="29"/>
      <c r="E1342" s="29"/>
      <c r="F1342" s="29"/>
    </row>
    <row r="1343" spans="1:6">
      <c r="A1343" s="29"/>
      <c r="B1343" s="29"/>
      <c r="D1343" s="29"/>
      <c r="E1343" s="29"/>
      <c r="F1343" s="29"/>
    </row>
    <row r="1344" spans="1:6">
      <c r="A1344" s="29"/>
      <c r="B1344" s="29"/>
      <c r="D1344" s="29"/>
      <c r="E1344" s="29"/>
      <c r="F1344" s="29"/>
    </row>
    <row r="1345" spans="1:6">
      <c r="A1345" s="29"/>
      <c r="B1345" s="29"/>
      <c r="D1345" s="29"/>
      <c r="E1345" s="29"/>
      <c r="F1345" s="29"/>
    </row>
    <row r="1346" spans="1:6">
      <c r="A1346" s="29"/>
      <c r="B1346" s="29"/>
      <c r="D1346" s="29"/>
      <c r="E1346" s="29"/>
      <c r="F1346" s="29"/>
    </row>
    <row r="1347" spans="1:6">
      <c r="A1347" s="29"/>
      <c r="B1347" s="29"/>
      <c r="D1347" s="29"/>
      <c r="E1347" s="29"/>
      <c r="F1347" s="29"/>
    </row>
    <row r="1348" spans="1:6">
      <c r="A1348" s="29"/>
      <c r="B1348" s="29"/>
      <c r="D1348" s="29"/>
      <c r="E1348" s="29"/>
      <c r="F1348" s="29"/>
    </row>
    <row r="1349" spans="1:6">
      <c r="A1349" s="29"/>
      <c r="B1349" s="29"/>
      <c r="D1349" s="29"/>
      <c r="E1349" s="29"/>
      <c r="F1349" s="29"/>
    </row>
    <row r="1350" spans="1:6">
      <c r="A1350" s="29"/>
      <c r="B1350" s="29"/>
      <c r="D1350" s="29"/>
      <c r="E1350" s="29"/>
      <c r="F1350" s="29"/>
    </row>
    <row r="1351" spans="1:6">
      <c r="A1351" s="29"/>
      <c r="B1351" s="29"/>
      <c r="D1351" s="29"/>
      <c r="E1351" s="29"/>
      <c r="F1351" s="29"/>
    </row>
    <row r="1352" spans="1:6">
      <c r="A1352" s="29"/>
      <c r="B1352" s="29"/>
      <c r="D1352" s="29"/>
      <c r="E1352" s="29"/>
      <c r="F1352" s="29"/>
    </row>
    <row r="1353" spans="1:6">
      <c r="A1353" s="29"/>
      <c r="B1353" s="29"/>
      <c r="D1353" s="29"/>
      <c r="E1353" s="29"/>
      <c r="F1353" s="29"/>
    </row>
    <row r="1354" spans="1:6">
      <c r="A1354" s="29"/>
      <c r="B1354" s="29"/>
      <c r="D1354" s="29"/>
      <c r="E1354" s="29"/>
      <c r="F1354" s="29"/>
    </row>
    <row r="1355" spans="1:6">
      <c r="A1355" s="29"/>
      <c r="B1355" s="29"/>
      <c r="D1355" s="29"/>
      <c r="E1355" s="29"/>
      <c r="F1355" s="29"/>
    </row>
    <row r="1356" spans="1:6">
      <c r="A1356" s="29"/>
      <c r="B1356" s="29"/>
      <c r="D1356" s="29"/>
      <c r="E1356" s="29"/>
      <c r="F1356" s="29"/>
    </row>
    <row r="1357" spans="1:6">
      <c r="A1357" s="29"/>
      <c r="B1357" s="29"/>
      <c r="D1357" s="29"/>
      <c r="E1357" s="29"/>
      <c r="F1357" s="29"/>
    </row>
    <row r="1358" spans="1:6">
      <c r="A1358" s="29"/>
      <c r="B1358" s="29"/>
      <c r="D1358" s="29"/>
      <c r="E1358" s="29"/>
      <c r="F1358" s="29"/>
    </row>
    <row r="1359" spans="1:6">
      <c r="A1359" s="29"/>
      <c r="B1359" s="29"/>
      <c r="D1359" s="29"/>
      <c r="E1359" s="29"/>
      <c r="F1359" s="29"/>
    </row>
    <row r="1360" spans="1:6">
      <c r="A1360" s="29"/>
      <c r="B1360" s="29"/>
      <c r="D1360" s="29"/>
      <c r="E1360" s="29"/>
      <c r="F1360" s="29"/>
    </row>
    <row r="1361" spans="1:6">
      <c r="A1361" s="29"/>
      <c r="B1361" s="29"/>
      <c r="D1361" s="29"/>
      <c r="E1361" s="29"/>
      <c r="F1361" s="29"/>
    </row>
    <row r="1362" spans="1:6">
      <c r="A1362" s="29"/>
      <c r="B1362" s="29"/>
      <c r="D1362" s="29"/>
      <c r="E1362" s="29"/>
      <c r="F1362" s="29"/>
    </row>
    <row r="1363" spans="1:6">
      <c r="A1363" s="29"/>
      <c r="B1363" s="29"/>
      <c r="D1363" s="29"/>
      <c r="E1363" s="29"/>
      <c r="F1363" s="29"/>
    </row>
    <row r="1364" spans="1:6">
      <c r="A1364" s="29"/>
      <c r="B1364" s="29"/>
      <c r="D1364" s="29"/>
      <c r="E1364" s="29"/>
      <c r="F1364" s="29"/>
    </row>
    <row r="1365" spans="1:6">
      <c r="A1365" s="29"/>
      <c r="B1365" s="29"/>
      <c r="D1365" s="29"/>
      <c r="E1365" s="29"/>
      <c r="F1365" s="29"/>
    </row>
    <row r="1366" spans="1:6">
      <c r="A1366" s="29"/>
      <c r="B1366" s="29"/>
      <c r="D1366" s="29"/>
      <c r="E1366" s="29"/>
      <c r="F1366" s="29"/>
    </row>
    <row r="1367" spans="1:6">
      <c r="A1367" s="29"/>
      <c r="B1367" s="29"/>
      <c r="D1367" s="29"/>
      <c r="E1367" s="29"/>
      <c r="F1367" s="29"/>
    </row>
    <row r="1368" spans="1:6">
      <c r="A1368" s="29"/>
      <c r="B1368" s="29"/>
      <c r="D1368" s="29"/>
      <c r="E1368" s="29"/>
      <c r="F1368" s="29"/>
    </row>
    <row r="1369" spans="1:6">
      <c r="A1369" s="29"/>
      <c r="B1369" s="29"/>
      <c r="D1369" s="29"/>
      <c r="E1369" s="29"/>
      <c r="F1369" s="29"/>
    </row>
    <row r="1370" spans="1:6">
      <c r="A1370" s="29"/>
      <c r="B1370" s="29"/>
      <c r="D1370" s="29"/>
      <c r="E1370" s="29"/>
      <c r="F1370" s="29"/>
    </row>
    <row r="1371" spans="1:6">
      <c r="A1371" s="29"/>
      <c r="B1371" s="29"/>
      <c r="D1371" s="29"/>
      <c r="E1371" s="29"/>
      <c r="F1371" s="29"/>
    </row>
    <row r="1372" spans="1:6">
      <c r="A1372" s="29"/>
      <c r="B1372" s="29"/>
      <c r="D1372" s="29"/>
      <c r="E1372" s="29"/>
      <c r="F1372" s="29"/>
    </row>
    <row r="1373" spans="1:6">
      <c r="A1373" s="29"/>
      <c r="B1373" s="29"/>
      <c r="D1373" s="29"/>
      <c r="E1373" s="29"/>
      <c r="F1373" s="29"/>
    </row>
    <row r="1374" spans="1:6">
      <c r="A1374" s="29"/>
      <c r="B1374" s="29"/>
      <c r="D1374" s="29"/>
      <c r="E1374" s="29"/>
      <c r="F1374" s="29"/>
    </row>
    <row r="1375" spans="1:6">
      <c r="A1375" s="29"/>
      <c r="B1375" s="29"/>
      <c r="D1375" s="29"/>
      <c r="E1375" s="29"/>
      <c r="F1375" s="29"/>
    </row>
    <row r="1376" spans="1:6">
      <c r="A1376" s="29"/>
      <c r="B1376" s="29"/>
      <c r="D1376" s="29"/>
      <c r="E1376" s="29"/>
      <c r="F1376" s="29"/>
    </row>
    <row r="1377" spans="1:6">
      <c r="A1377" s="29"/>
      <c r="B1377" s="29"/>
      <c r="D1377" s="29"/>
      <c r="E1377" s="29"/>
      <c r="F1377" s="29"/>
    </row>
    <row r="1378" spans="1:6">
      <c r="A1378" s="29"/>
      <c r="B1378" s="29"/>
      <c r="D1378" s="29"/>
      <c r="E1378" s="29"/>
      <c r="F1378" s="29"/>
    </row>
    <row r="1379" spans="1:6">
      <c r="A1379" s="29"/>
      <c r="B1379" s="29"/>
      <c r="D1379" s="29"/>
      <c r="E1379" s="29"/>
      <c r="F1379" s="29"/>
    </row>
    <row r="1380" spans="1:6">
      <c r="A1380" s="29"/>
      <c r="B1380" s="29"/>
      <c r="D1380" s="29"/>
      <c r="E1380" s="29"/>
      <c r="F1380" s="29"/>
    </row>
    <row r="1381" spans="1:6">
      <c r="A1381" s="29"/>
      <c r="B1381" s="29"/>
      <c r="D1381" s="29"/>
      <c r="E1381" s="29"/>
      <c r="F1381" s="29"/>
    </row>
    <row r="1382" spans="1:6">
      <c r="A1382" s="29"/>
      <c r="B1382" s="29"/>
      <c r="D1382" s="29"/>
      <c r="E1382" s="29"/>
      <c r="F1382" s="29"/>
    </row>
    <row r="1383" spans="1:6">
      <c r="A1383" s="29"/>
      <c r="B1383" s="29"/>
      <c r="D1383" s="29"/>
      <c r="E1383" s="29"/>
      <c r="F1383" s="29"/>
    </row>
    <row r="1384" spans="1:6">
      <c r="A1384" s="29"/>
      <c r="B1384" s="29"/>
      <c r="D1384" s="29"/>
      <c r="E1384" s="29"/>
      <c r="F1384" s="29"/>
    </row>
    <row r="1385" spans="1:6">
      <c r="A1385" s="29"/>
      <c r="B1385" s="29"/>
      <c r="D1385" s="29"/>
      <c r="E1385" s="29"/>
      <c r="F1385" s="29"/>
    </row>
    <row r="1386" spans="1:6">
      <c r="A1386" s="29"/>
      <c r="B1386" s="29"/>
      <c r="D1386" s="29"/>
      <c r="E1386" s="29"/>
      <c r="F1386" s="29"/>
    </row>
    <row r="1387" spans="1:6">
      <c r="A1387" s="29"/>
      <c r="B1387" s="29"/>
      <c r="D1387" s="29"/>
      <c r="E1387" s="29"/>
      <c r="F1387" s="29"/>
    </row>
    <row r="1388" spans="1:6">
      <c r="A1388" s="29"/>
      <c r="B1388" s="29"/>
      <c r="D1388" s="29"/>
      <c r="E1388" s="29"/>
      <c r="F1388" s="29"/>
    </row>
    <row r="1389" spans="1:6">
      <c r="A1389" s="29"/>
      <c r="B1389" s="29"/>
      <c r="D1389" s="29"/>
      <c r="E1389" s="29"/>
      <c r="F1389" s="29"/>
    </row>
    <row r="1390" spans="1:6">
      <c r="A1390" s="29"/>
      <c r="B1390" s="29"/>
      <c r="D1390" s="29"/>
      <c r="E1390" s="29"/>
      <c r="F1390" s="29"/>
    </row>
    <row r="1391" spans="1:6">
      <c r="A1391" s="29"/>
      <c r="B1391" s="29"/>
      <c r="D1391" s="29"/>
      <c r="E1391" s="29"/>
      <c r="F1391" s="29"/>
    </row>
    <row r="1392" spans="1:6">
      <c r="A1392" s="29"/>
      <c r="B1392" s="29"/>
      <c r="D1392" s="29"/>
      <c r="E1392" s="29"/>
      <c r="F1392" s="29"/>
    </row>
    <row r="1393" spans="1:6">
      <c r="A1393" s="29"/>
      <c r="B1393" s="29"/>
      <c r="D1393" s="29"/>
      <c r="E1393" s="29"/>
      <c r="F1393" s="29"/>
    </row>
    <row r="1394" spans="1:6">
      <c r="A1394" s="29"/>
      <c r="B1394" s="29"/>
      <c r="D1394" s="29"/>
      <c r="E1394" s="29"/>
      <c r="F1394" s="29"/>
    </row>
    <row r="1395" spans="1:6">
      <c r="A1395" s="29"/>
      <c r="B1395" s="29"/>
      <c r="D1395" s="29"/>
      <c r="E1395" s="29"/>
      <c r="F1395" s="29"/>
    </row>
    <row r="1396" spans="1:6">
      <c r="A1396" s="29"/>
      <c r="B1396" s="29"/>
      <c r="D1396" s="29"/>
      <c r="E1396" s="29"/>
      <c r="F1396" s="29"/>
    </row>
    <row r="1397" spans="1:6">
      <c r="A1397" s="29"/>
      <c r="B1397" s="29"/>
      <c r="D1397" s="29"/>
      <c r="E1397" s="29"/>
      <c r="F1397" s="29"/>
    </row>
    <row r="1398" spans="1:6">
      <c r="A1398" s="29"/>
      <c r="B1398" s="29"/>
      <c r="D1398" s="29"/>
      <c r="E1398" s="29"/>
      <c r="F1398" s="29"/>
    </row>
    <row r="1399" spans="1:6">
      <c r="A1399" s="29"/>
      <c r="B1399" s="29"/>
      <c r="D1399" s="29"/>
      <c r="E1399" s="29"/>
      <c r="F1399" s="29"/>
    </row>
    <row r="1400" spans="1:6">
      <c r="A1400" s="29"/>
      <c r="B1400" s="29"/>
      <c r="D1400" s="29"/>
      <c r="E1400" s="29"/>
      <c r="F1400" s="29"/>
    </row>
    <row r="1401" spans="1:6">
      <c r="A1401" s="29"/>
      <c r="B1401" s="29"/>
      <c r="D1401" s="29"/>
      <c r="E1401" s="29"/>
      <c r="F1401" s="29"/>
    </row>
    <row r="1402" spans="1:6">
      <c r="A1402" s="29"/>
      <c r="B1402" s="29"/>
      <c r="D1402" s="29"/>
      <c r="E1402" s="29"/>
      <c r="F1402" s="29"/>
    </row>
    <row r="1403" spans="1:6">
      <c r="A1403" s="29"/>
      <c r="B1403" s="29"/>
      <c r="D1403" s="29"/>
      <c r="E1403" s="29"/>
      <c r="F1403" s="29"/>
    </row>
    <row r="1404" spans="1:6">
      <c r="A1404" s="29"/>
      <c r="B1404" s="29"/>
      <c r="D1404" s="29"/>
      <c r="E1404" s="29"/>
      <c r="F1404" s="29"/>
    </row>
    <row r="1405" spans="1:6">
      <c r="A1405" s="29"/>
      <c r="B1405" s="29"/>
      <c r="D1405" s="29"/>
      <c r="E1405" s="29"/>
      <c r="F1405" s="29"/>
    </row>
    <row r="1406" spans="1:6">
      <c r="A1406" s="29"/>
      <c r="B1406" s="29"/>
      <c r="D1406" s="29"/>
      <c r="E1406" s="29"/>
      <c r="F1406" s="29"/>
    </row>
    <row r="1407" spans="1:6">
      <c r="A1407" s="29"/>
      <c r="B1407" s="29"/>
      <c r="D1407" s="29"/>
      <c r="E1407" s="29"/>
      <c r="F1407" s="29"/>
    </row>
    <row r="1408" spans="1:6">
      <c r="A1408" s="29"/>
      <c r="B1408" s="29"/>
      <c r="D1408" s="29"/>
      <c r="E1408" s="29"/>
      <c r="F1408" s="29"/>
    </row>
    <row r="1409" spans="1:6">
      <c r="A1409" s="29"/>
      <c r="B1409" s="29"/>
      <c r="D1409" s="29"/>
      <c r="E1409" s="29"/>
      <c r="F1409" s="29"/>
    </row>
    <row r="1410" spans="1:6">
      <c r="A1410" s="29"/>
      <c r="B1410" s="29"/>
      <c r="D1410" s="29"/>
      <c r="E1410" s="29"/>
      <c r="F1410" s="29"/>
    </row>
    <row r="1411" spans="1:6">
      <c r="A1411" s="29"/>
      <c r="B1411" s="29"/>
      <c r="D1411" s="29"/>
      <c r="E1411" s="29"/>
      <c r="F1411" s="29"/>
    </row>
    <row r="1412" spans="1:6">
      <c r="A1412" s="29"/>
      <c r="B1412" s="29"/>
      <c r="D1412" s="29"/>
      <c r="E1412" s="29"/>
      <c r="F1412" s="29"/>
    </row>
    <row r="1413" spans="1:6">
      <c r="A1413" s="29"/>
      <c r="B1413" s="29"/>
      <c r="D1413" s="29"/>
      <c r="E1413" s="29"/>
      <c r="F1413" s="29"/>
    </row>
    <row r="1414" spans="1:6">
      <c r="A1414" s="29"/>
      <c r="B1414" s="29"/>
      <c r="D1414" s="29"/>
      <c r="E1414" s="29"/>
      <c r="F1414" s="29"/>
    </row>
    <row r="1415" spans="1:6">
      <c r="A1415" s="29"/>
      <c r="B1415" s="29"/>
      <c r="D1415" s="29"/>
      <c r="E1415" s="29"/>
      <c r="F1415" s="29"/>
    </row>
    <row r="1416" spans="1:6">
      <c r="A1416" s="29"/>
      <c r="B1416" s="29"/>
      <c r="D1416" s="29"/>
      <c r="E1416" s="29"/>
      <c r="F1416" s="29"/>
    </row>
    <row r="1417" spans="1:6">
      <c r="A1417" s="29"/>
      <c r="B1417" s="29"/>
      <c r="D1417" s="29"/>
      <c r="E1417" s="29"/>
      <c r="F1417" s="29"/>
    </row>
    <row r="1418" spans="1:6">
      <c r="A1418" s="29"/>
      <c r="B1418" s="29"/>
      <c r="D1418" s="29"/>
      <c r="E1418" s="29"/>
      <c r="F1418" s="29"/>
    </row>
    <row r="1419" spans="1:6">
      <c r="A1419" s="29"/>
      <c r="B1419" s="29"/>
      <c r="D1419" s="29"/>
      <c r="E1419" s="29"/>
      <c r="F1419" s="29"/>
    </row>
    <row r="1420" spans="1:6">
      <c r="A1420" s="29"/>
      <c r="B1420" s="29"/>
      <c r="D1420" s="29"/>
      <c r="E1420" s="29"/>
      <c r="F1420" s="29"/>
    </row>
    <row r="1421" spans="1:6">
      <c r="A1421" s="29"/>
      <c r="B1421" s="29"/>
      <c r="D1421" s="29"/>
      <c r="E1421" s="29"/>
      <c r="F1421" s="29"/>
    </row>
    <row r="1422" spans="1:6">
      <c r="A1422" s="29"/>
      <c r="B1422" s="29"/>
      <c r="D1422" s="29"/>
      <c r="E1422" s="29"/>
      <c r="F1422" s="29"/>
    </row>
    <row r="1423" spans="1:6">
      <c r="A1423" s="29"/>
      <c r="B1423" s="29"/>
      <c r="D1423" s="29"/>
      <c r="E1423" s="29"/>
      <c r="F1423" s="29"/>
    </row>
    <row r="1424" spans="1:6">
      <c r="A1424" s="29"/>
      <c r="B1424" s="29"/>
      <c r="D1424" s="29"/>
      <c r="E1424" s="29"/>
      <c r="F1424" s="29"/>
    </row>
    <row r="1425" spans="1:6">
      <c r="A1425" s="29"/>
      <c r="B1425" s="29"/>
      <c r="D1425" s="29"/>
      <c r="E1425" s="29"/>
      <c r="F1425" s="29"/>
    </row>
    <row r="1426" spans="1:6">
      <c r="A1426" s="29"/>
      <c r="B1426" s="29"/>
      <c r="D1426" s="29"/>
      <c r="E1426" s="29"/>
      <c r="F1426" s="29"/>
    </row>
    <row r="1427" spans="1:6">
      <c r="A1427" s="29"/>
      <c r="B1427" s="29"/>
      <c r="D1427" s="29"/>
      <c r="E1427" s="29"/>
      <c r="F1427" s="29"/>
    </row>
    <row r="1428" spans="1:6">
      <c r="A1428" s="29"/>
      <c r="B1428" s="29"/>
      <c r="D1428" s="29"/>
      <c r="E1428" s="29"/>
      <c r="F1428" s="29"/>
    </row>
    <row r="1429" spans="1:6">
      <c r="A1429" s="29"/>
      <c r="B1429" s="29"/>
      <c r="D1429" s="29"/>
      <c r="E1429" s="29"/>
      <c r="F1429" s="29"/>
    </row>
    <row r="1430" spans="1:6">
      <c r="A1430" s="29"/>
      <c r="B1430" s="29"/>
      <c r="D1430" s="29"/>
      <c r="E1430" s="29"/>
      <c r="F1430" s="29"/>
    </row>
    <row r="1431" spans="1:6">
      <c r="A1431" s="29"/>
      <c r="B1431" s="29"/>
      <c r="D1431" s="29"/>
      <c r="E1431" s="29"/>
      <c r="F1431" s="29"/>
    </row>
    <row r="1432" spans="1:6">
      <c r="A1432" s="29"/>
      <c r="B1432" s="29"/>
      <c r="D1432" s="29"/>
      <c r="E1432" s="29"/>
      <c r="F1432" s="29"/>
    </row>
    <row r="1433" spans="1:6">
      <c r="A1433" s="29"/>
      <c r="B1433" s="29"/>
      <c r="D1433" s="29"/>
      <c r="E1433" s="29"/>
      <c r="F1433" s="29"/>
    </row>
    <row r="1434" spans="1:6">
      <c r="A1434" s="29"/>
      <c r="B1434" s="29"/>
      <c r="D1434" s="29"/>
      <c r="E1434" s="29"/>
      <c r="F1434" s="29"/>
    </row>
    <row r="1435" spans="1:6">
      <c r="A1435" s="29"/>
      <c r="B1435" s="29"/>
      <c r="D1435" s="29"/>
      <c r="E1435" s="29"/>
      <c r="F1435" s="29"/>
    </row>
    <row r="1436" spans="1:6">
      <c r="A1436" s="29"/>
      <c r="B1436" s="29"/>
      <c r="D1436" s="29"/>
      <c r="E1436" s="29"/>
      <c r="F1436" s="29"/>
    </row>
    <row r="1437" spans="1:6">
      <c r="A1437" s="29"/>
      <c r="B1437" s="29"/>
      <c r="D1437" s="29"/>
      <c r="E1437" s="29"/>
      <c r="F1437" s="29"/>
    </row>
    <row r="1438" spans="1:6">
      <c r="A1438" s="29"/>
      <c r="B1438" s="29"/>
      <c r="D1438" s="29"/>
      <c r="E1438" s="29"/>
      <c r="F1438" s="29"/>
    </row>
    <row r="1439" spans="1:6">
      <c r="A1439" s="29"/>
      <c r="B1439" s="29"/>
      <c r="D1439" s="29"/>
      <c r="E1439" s="29"/>
      <c r="F1439" s="29"/>
    </row>
    <row r="1440" spans="1:6">
      <c r="A1440" s="29"/>
      <c r="B1440" s="29"/>
      <c r="D1440" s="29"/>
      <c r="E1440" s="29"/>
      <c r="F1440" s="29"/>
    </row>
    <row r="1441" spans="1:6">
      <c r="A1441" s="29"/>
      <c r="B1441" s="29"/>
      <c r="D1441" s="29"/>
      <c r="E1441" s="29"/>
      <c r="F1441" s="29"/>
    </row>
    <row r="1442" spans="1:6">
      <c r="A1442" s="29"/>
      <c r="B1442" s="29"/>
      <c r="D1442" s="29"/>
      <c r="E1442" s="29"/>
      <c r="F1442" s="29"/>
    </row>
    <row r="1443" spans="1:6">
      <c r="A1443" s="29"/>
      <c r="B1443" s="29"/>
      <c r="D1443" s="29"/>
      <c r="E1443" s="29"/>
      <c r="F1443" s="29"/>
    </row>
    <row r="1444" spans="1:6">
      <c r="A1444" s="29"/>
      <c r="B1444" s="29"/>
      <c r="D1444" s="29"/>
      <c r="E1444" s="29"/>
      <c r="F1444" s="29"/>
    </row>
    <row r="1445" spans="1:6">
      <c r="A1445" s="29"/>
      <c r="B1445" s="29"/>
      <c r="D1445" s="29"/>
      <c r="E1445" s="29"/>
      <c r="F1445" s="29"/>
    </row>
    <row r="1446" spans="1:6">
      <c r="A1446" s="29"/>
      <c r="B1446" s="29"/>
      <c r="D1446" s="29"/>
      <c r="E1446" s="29"/>
      <c r="F1446" s="29"/>
    </row>
    <row r="1447" spans="1:6">
      <c r="A1447" s="29"/>
      <c r="B1447" s="29"/>
      <c r="D1447" s="29"/>
      <c r="E1447" s="29"/>
      <c r="F1447" s="29"/>
    </row>
    <row r="1448" spans="1:6">
      <c r="A1448" s="29"/>
      <c r="B1448" s="29"/>
      <c r="D1448" s="29"/>
      <c r="E1448" s="29"/>
      <c r="F1448" s="29"/>
    </row>
    <row r="1449" spans="1:6">
      <c r="A1449" s="29"/>
      <c r="B1449" s="29"/>
      <c r="D1449" s="29"/>
      <c r="E1449" s="29"/>
      <c r="F1449" s="29"/>
    </row>
    <row r="1450" spans="1:6">
      <c r="A1450" s="29"/>
      <c r="B1450" s="29"/>
      <c r="D1450" s="29"/>
      <c r="E1450" s="29"/>
      <c r="F1450" s="29"/>
    </row>
    <row r="1451" spans="1:6">
      <c r="A1451" s="29"/>
      <c r="B1451" s="29"/>
      <c r="D1451" s="29"/>
      <c r="E1451" s="29"/>
      <c r="F1451" s="29"/>
    </row>
    <row r="1452" spans="1:6">
      <c r="A1452" s="29"/>
      <c r="B1452" s="29"/>
      <c r="D1452" s="29"/>
      <c r="E1452" s="29"/>
      <c r="F1452" s="29"/>
    </row>
    <row r="1453" spans="1:6">
      <c r="A1453" s="29"/>
      <c r="B1453" s="29"/>
      <c r="D1453" s="29"/>
      <c r="E1453" s="29"/>
      <c r="F1453" s="29"/>
    </row>
    <row r="1454" spans="1:6">
      <c r="A1454" s="29"/>
      <c r="B1454" s="29"/>
      <c r="D1454" s="29"/>
      <c r="E1454" s="29"/>
      <c r="F1454" s="29"/>
    </row>
    <row r="1455" spans="1:6">
      <c r="A1455" s="29"/>
      <c r="B1455" s="29"/>
      <c r="D1455" s="29"/>
      <c r="E1455" s="29"/>
      <c r="F1455" s="29"/>
    </row>
    <row r="1456" spans="1:6">
      <c r="A1456" s="29"/>
      <c r="B1456" s="29"/>
      <c r="D1456" s="29"/>
      <c r="E1456" s="29"/>
      <c r="F1456" s="29"/>
    </row>
    <row r="1457" spans="1:6">
      <c r="A1457" s="29"/>
      <c r="B1457" s="29"/>
      <c r="D1457" s="29"/>
      <c r="E1457" s="29"/>
      <c r="F1457" s="29"/>
    </row>
    <row r="1458" spans="1:6">
      <c r="A1458" s="29"/>
      <c r="B1458" s="29"/>
      <c r="D1458" s="29"/>
      <c r="E1458" s="29"/>
      <c r="F1458" s="29"/>
    </row>
    <row r="1459" spans="1:6">
      <c r="A1459" s="29"/>
      <c r="B1459" s="29"/>
      <c r="D1459" s="29"/>
      <c r="E1459" s="29"/>
      <c r="F1459" s="29"/>
    </row>
    <row r="1460" spans="1:6">
      <c r="A1460" s="29"/>
      <c r="B1460" s="29"/>
      <c r="D1460" s="29"/>
      <c r="E1460" s="29"/>
      <c r="F1460" s="29"/>
    </row>
    <row r="1461" spans="1:6">
      <c r="A1461" s="29"/>
      <c r="B1461" s="29"/>
      <c r="D1461" s="29"/>
      <c r="E1461" s="29"/>
      <c r="F1461" s="29"/>
    </row>
    <row r="1462" spans="1:6">
      <c r="A1462" s="29"/>
      <c r="B1462" s="29"/>
      <c r="D1462" s="29"/>
      <c r="E1462" s="29"/>
      <c r="F1462" s="29"/>
    </row>
    <row r="1463" spans="1:6">
      <c r="A1463" s="29"/>
      <c r="B1463" s="29"/>
      <c r="D1463" s="29"/>
      <c r="E1463" s="29"/>
      <c r="F1463" s="29"/>
    </row>
    <row r="1464" spans="1:6">
      <c r="A1464" s="29"/>
      <c r="B1464" s="29"/>
      <c r="D1464" s="29"/>
      <c r="E1464" s="29"/>
      <c r="F1464" s="29"/>
    </row>
    <row r="1465" spans="1:6">
      <c r="A1465" s="29"/>
      <c r="B1465" s="29"/>
      <c r="D1465" s="29"/>
      <c r="E1465" s="29"/>
      <c r="F1465" s="29"/>
    </row>
    <row r="1466" spans="1:6">
      <c r="A1466" s="29"/>
      <c r="B1466" s="29"/>
      <c r="D1466" s="29"/>
      <c r="E1466" s="29"/>
      <c r="F1466" s="29"/>
    </row>
    <row r="1467" spans="1:6">
      <c r="A1467" s="29"/>
      <c r="B1467" s="29"/>
      <c r="D1467" s="29"/>
      <c r="E1467" s="29"/>
      <c r="F1467" s="29"/>
    </row>
    <row r="1468" spans="1:6">
      <c r="A1468" s="29"/>
      <c r="B1468" s="29"/>
      <c r="D1468" s="29"/>
      <c r="E1468" s="29"/>
      <c r="F1468" s="29"/>
    </row>
    <row r="1469" spans="1:6">
      <c r="A1469" s="29"/>
      <c r="B1469" s="29"/>
      <c r="D1469" s="29"/>
      <c r="E1469" s="29"/>
      <c r="F1469" s="29"/>
    </row>
    <row r="1470" spans="1:6">
      <c r="A1470" s="29"/>
      <c r="B1470" s="29"/>
      <c r="D1470" s="29"/>
      <c r="E1470" s="29"/>
      <c r="F1470" s="29"/>
    </row>
    <row r="1471" spans="1:6">
      <c r="A1471" s="29"/>
      <c r="B1471" s="29"/>
      <c r="D1471" s="29"/>
      <c r="E1471" s="29"/>
      <c r="F1471" s="29"/>
    </row>
    <row r="1472" spans="1:6">
      <c r="A1472" s="29"/>
      <c r="B1472" s="29"/>
      <c r="D1472" s="29"/>
      <c r="E1472" s="29"/>
      <c r="F1472" s="29"/>
    </row>
    <row r="1473" spans="1:6">
      <c r="A1473" s="29"/>
      <c r="B1473" s="29"/>
      <c r="D1473" s="29"/>
      <c r="E1473" s="29"/>
      <c r="F1473" s="29"/>
    </row>
    <row r="1474" spans="1:6">
      <c r="A1474" s="29"/>
      <c r="B1474" s="29"/>
      <c r="D1474" s="29"/>
      <c r="E1474" s="29"/>
      <c r="F1474" s="29"/>
    </row>
    <row r="1475" spans="1:6">
      <c r="A1475" s="29"/>
      <c r="B1475" s="29"/>
      <c r="D1475" s="29"/>
      <c r="E1475" s="29"/>
      <c r="F1475" s="29"/>
    </row>
    <row r="1476" spans="1:6">
      <c r="A1476" s="29"/>
      <c r="B1476" s="29"/>
      <c r="D1476" s="29"/>
      <c r="E1476" s="29"/>
      <c r="F1476" s="29"/>
    </row>
    <row r="1477" spans="1:6">
      <c r="A1477" s="29"/>
      <c r="B1477" s="29"/>
      <c r="D1477" s="29"/>
      <c r="E1477" s="29"/>
      <c r="F1477" s="29"/>
    </row>
    <row r="1478" spans="1:6">
      <c r="A1478" s="29"/>
      <c r="B1478" s="29"/>
      <c r="D1478" s="29"/>
      <c r="E1478" s="29"/>
      <c r="F1478" s="29"/>
    </row>
    <row r="1479" spans="1:6">
      <c r="A1479" s="29"/>
      <c r="B1479" s="29"/>
      <c r="D1479" s="29"/>
      <c r="E1479" s="29"/>
      <c r="F1479" s="29"/>
    </row>
    <row r="1480" spans="1:6">
      <c r="A1480" s="29"/>
      <c r="B1480" s="29"/>
      <c r="D1480" s="29"/>
      <c r="E1480" s="29"/>
      <c r="F1480" s="29"/>
    </row>
    <row r="1481" spans="1:6">
      <c r="A1481" s="29"/>
      <c r="B1481" s="29"/>
      <c r="D1481" s="29"/>
      <c r="E1481" s="29"/>
      <c r="F1481" s="29"/>
    </row>
    <row r="1482" spans="1:6">
      <c r="A1482" s="29"/>
      <c r="B1482" s="29"/>
      <c r="D1482" s="29"/>
      <c r="E1482" s="29"/>
      <c r="F1482" s="29"/>
    </row>
    <row r="1483" spans="1:6">
      <c r="A1483" s="29"/>
      <c r="B1483" s="29"/>
      <c r="D1483" s="29"/>
      <c r="E1483" s="29"/>
      <c r="F1483" s="29"/>
    </row>
    <row r="1484" spans="1:6">
      <c r="A1484" s="29"/>
      <c r="B1484" s="29"/>
      <c r="D1484" s="29"/>
      <c r="E1484" s="29"/>
      <c r="F1484" s="29"/>
    </row>
    <row r="1485" spans="1:6">
      <c r="A1485" s="29"/>
      <c r="B1485" s="29"/>
      <c r="D1485" s="29"/>
      <c r="E1485" s="29"/>
      <c r="F1485" s="29"/>
    </row>
    <row r="1486" spans="1:6">
      <c r="A1486" s="29"/>
      <c r="B1486" s="29"/>
      <c r="D1486" s="29"/>
      <c r="E1486" s="29"/>
      <c r="F1486" s="29"/>
    </row>
    <row r="1487" spans="1:6">
      <c r="A1487" s="29"/>
      <c r="B1487" s="29"/>
      <c r="D1487" s="29"/>
      <c r="E1487" s="29"/>
      <c r="F1487" s="29"/>
    </row>
    <row r="1488" spans="1:6">
      <c r="A1488" s="29"/>
      <c r="B1488" s="29"/>
      <c r="D1488" s="29"/>
      <c r="E1488" s="29"/>
      <c r="F1488" s="29"/>
    </row>
    <row r="1489" spans="1:6">
      <c r="A1489" s="29"/>
      <c r="B1489" s="29"/>
      <c r="D1489" s="29"/>
      <c r="E1489" s="29"/>
      <c r="F1489" s="29"/>
    </row>
    <row r="1490" spans="1:6">
      <c r="A1490" s="29"/>
      <c r="B1490" s="29"/>
      <c r="D1490" s="29"/>
      <c r="E1490" s="29"/>
      <c r="F1490" s="29"/>
    </row>
    <row r="1491" spans="1:6">
      <c r="A1491" s="29"/>
      <c r="B1491" s="29"/>
      <c r="D1491" s="29"/>
      <c r="E1491" s="29"/>
      <c r="F1491" s="29"/>
    </row>
    <row r="1492" spans="1:6">
      <c r="A1492" s="29"/>
      <c r="B1492" s="29"/>
      <c r="D1492" s="29"/>
      <c r="E1492" s="29"/>
      <c r="F1492" s="29"/>
    </row>
    <row r="1493" spans="1:6">
      <c r="A1493" s="29"/>
      <c r="B1493" s="29"/>
      <c r="D1493" s="29"/>
      <c r="E1493" s="29"/>
      <c r="F1493" s="29"/>
    </row>
    <row r="1494" spans="1:6">
      <c r="A1494" s="29"/>
      <c r="B1494" s="29"/>
      <c r="D1494" s="29"/>
      <c r="E1494" s="29"/>
      <c r="F1494" s="29"/>
    </row>
    <row r="1495" spans="1:6">
      <c r="A1495" s="29"/>
      <c r="B1495" s="29"/>
      <c r="D1495" s="29"/>
      <c r="E1495" s="29"/>
      <c r="F1495" s="29"/>
    </row>
    <row r="1496" spans="1:6">
      <c r="A1496" s="29"/>
      <c r="B1496" s="29"/>
      <c r="D1496" s="29"/>
      <c r="E1496" s="29"/>
      <c r="F1496" s="29"/>
    </row>
    <row r="1497" spans="1:6">
      <c r="A1497" s="29"/>
      <c r="B1497" s="29"/>
      <c r="D1497" s="29"/>
      <c r="E1497" s="29"/>
      <c r="F1497" s="29"/>
    </row>
    <row r="1498" spans="1:6">
      <c r="A1498" s="29"/>
      <c r="B1498" s="29"/>
      <c r="D1498" s="29"/>
      <c r="E1498" s="29"/>
      <c r="F1498" s="29"/>
    </row>
    <row r="1499" spans="1:6">
      <c r="A1499" s="29"/>
      <c r="B1499" s="29"/>
      <c r="D1499" s="29"/>
      <c r="E1499" s="29"/>
      <c r="F1499" s="29"/>
    </row>
    <row r="1500" spans="1:6">
      <c r="A1500" s="29"/>
      <c r="B1500" s="29"/>
      <c r="D1500" s="29"/>
      <c r="E1500" s="29"/>
      <c r="F1500" s="29"/>
    </row>
    <row r="1501" spans="1:6">
      <c r="A1501" s="29"/>
      <c r="B1501" s="29"/>
      <c r="D1501" s="29"/>
      <c r="E1501" s="29"/>
      <c r="F1501" s="29"/>
    </row>
    <row r="1502" spans="1:6">
      <c r="A1502" s="29"/>
      <c r="B1502" s="29"/>
      <c r="D1502" s="29"/>
      <c r="E1502" s="29"/>
      <c r="F1502" s="29"/>
    </row>
    <row r="1503" spans="1:6">
      <c r="A1503" s="29"/>
      <c r="B1503" s="29"/>
      <c r="D1503" s="29"/>
      <c r="E1503" s="29"/>
      <c r="F1503" s="29"/>
    </row>
    <row r="1504" spans="1:6">
      <c r="A1504" s="29"/>
      <c r="B1504" s="29"/>
      <c r="D1504" s="29"/>
      <c r="E1504" s="29"/>
      <c r="F1504" s="29"/>
    </row>
    <row r="1505" spans="1:6">
      <c r="A1505" s="29"/>
      <c r="B1505" s="29"/>
      <c r="D1505" s="29"/>
      <c r="E1505" s="29"/>
      <c r="F1505" s="29"/>
    </row>
    <row r="1506" spans="1:6">
      <c r="A1506" s="29"/>
      <c r="B1506" s="29"/>
      <c r="D1506" s="29"/>
      <c r="E1506" s="29"/>
      <c r="F1506" s="29"/>
    </row>
    <row r="1507" spans="1:6">
      <c r="A1507" s="29"/>
      <c r="B1507" s="29"/>
      <c r="D1507" s="29"/>
      <c r="E1507" s="29"/>
      <c r="F1507" s="29"/>
    </row>
    <row r="1508" spans="1:6">
      <c r="A1508" s="29"/>
      <c r="B1508" s="29"/>
      <c r="D1508" s="29"/>
      <c r="E1508" s="29"/>
      <c r="F1508" s="29"/>
    </row>
    <row r="1509" spans="1:6">
      <c r="A1509" s="29"/>
      <c r="B1509" s="29"/>
      <c r="D1509" s="29"/>
      <c r="E1509" s="29"/>
      <c r="F1509" s="29"/>
    </row>
    <row r="1510" spans="1:6">
      <c r="A1510" s="29"/>
      <c r="B1510" s="29"/>
      <c r="D1510" s="29"/>
      <c r="E1510" s="29"/>
      <c r="F1510" s="29"/>
    </row>
    <row r="1511" spans="1:6">
      <c r="A1511" s="29"/>
      <c r="B1511" s="29"/>
      <c r="D1511" s="29"/>
      <c r="E1511" s="29"/>
      <c r="F1511" s="29"/>
    </row>
    <row r="1512" spans="1:6">
      <c r="A1512" s="29"/>
      <c r="B1512" s="29"/>
      <c r="D1512" s="29"/>
      <c r="E1512" s="29"/>
      <c r="F1512" s="29"/>
    </row>
    <row r="1513" spans="1:6">
      <c r="A1513" s="29"/>
      <c r="B1513" s="29"/>
      <c r="D1513" s="29"/>
      <c r="E1513" s="29"/>
      <c r="F1513" s="29"/>
    </row>
    <row r="1514" spans="1:6">
      <c r="A1514" s="29"/>
      <c r="B1514" s="29"/>
      <c r="D1514" s="29"/>
      <c r="E1514" s="29"/>
      <c r="F1514" s="29"/>
    </row>
    <row r="1515" spans="1:6">
      <c r="A1515" s="29"/>
      <c r="B1515" s="29"/>
      <c r="D1515" s="29"/>
      <c r="E1515" s="29"/>
      <c r="F1515" s="29"/>
    </row>
    <row r="1516" spans="1:6">
      <c r="A1516" s="29"/>
      <c r="B1516" s="29"/>
      <c r="D1516" s="29"/>
      <c r="E1516" s="29"/>
      <c r="F1516" s="29"/>
    </row>
    <row r="1517" spans="1:6">
      <c r="A1517" s="29"/>
      <c r="B1517" s="29"/>
      <c r="D1517" s="29"/>
      <c r="E1517" s="29"/>
      <c r="F1517" s="29"/>
    </row>
    <row r="1518" spans="1:6">
      <c r="A1518" s="29"/>
      <c r="B1518" s="29"/>
      <c r="D1518" s="29"/>
      <c r="E1518" s="29"/>
      <c r="F1518" s="29"/>
    </row>
    <row r="1519" spans="1:6">
      <c r="A1519" s="29"/>
      <c r="B1519" s="29"/>
      <c r="D1519" s="29"/>
      <c r="E1519" s="29"/>
      <c r="F1519" s="29"/>
    </row>
    <row r="1520" spans="1:6">
      <c r="A1520" s="29"/>
      <c r="B1520" s="29"/>
      <c r="D1520" s="29"/>
      <c r="E1520" s="29"/>
      <c r="F1520" s="29"/>
    </row>
    <row r="1521" spans="1:6">
      <c r="A1521" s="29"/>
      <c r="B1521" s="29"/>
      <c r="D1521" s="29"/>
      <c r="E1521" s="29"/>
      <c r="F1521" s="29"/>
    </row>
    <row r="1522" spans="1:6">
      <c r="A1522" s="29"/>
      <c r="B1522" s="29"/>
      <c r="D1522" s="29"/>
      <c r="E1522" s="29"/>
      <c r="F1522" s="29"/>
    </row>
    <row r="1523" spans="1:6">
      <c r="A1523" s="29"/>
      <c r="B1523" s="29"/>
      <c r="D1523" s="29"/>
      <c r="E1523" s="29"/>
      <c r="F1523" s="29"/>
    </row>
    <row r="1524" spans="1:6">
      <c r="A1524" s="29"/>
      <c r="B1524" s="29"/>
      <c r="D1524" s="29"/>
      <c r="E1524" s="29"/>
      <c r="F1524" s="29"/>
    </row>
    <row r="1525" spans="1:6">
      <c r="A1525" s="29"/>
      <c r="B1525" s="29"/>
      <c r="D1525" s="29"/>
      <c r="E1525" s="29"/>
      <c r="F1525" s="29"/>
    </row>
    <row r="1526" spans="1:6">
      <c r="A1526" s="29"/>
      <c r="B1526" s="29"/>
      <c r="D1526" s="29"/>
      <c r="E1526" s="29"/>
      <c r="F1526" s="29"/>
    </row>
    <row r="1527" spans="1:6">
      <c r="A1527" s="29"/>
      <c r="B1527" s="29"/>
      <c r="D1527" s="29"/>
      <c r="E1527" s="29"/>
      <c r="F1527" s="29"/>
    </row>
    <row r="1528" spans="1:6">
      <c r="A1528" s="29"/>
      <c r="B1528" s="29"/>
      <c r="D1528" s="29"/>
      <c r="E1528" s="29"/>
      <c r="F1528" s="29"/>
    </row>
    <row r="1529" spans="1:6">
      <c r="A1529" s="29"/>
      <c r="B1529" s="29"/>
      <c r="D1529" s="29"/>
      <c r="E1529" s="29"/>
      <c r="F1529" s="29"/>
    </row>
    <row r="1530" spans="1:6">
      <c r="A1530" s="29"/>
      <c r="B1530" s="29"/>
      <c r="D1530" s="29"/>
      <c r="E1530" s="29"/>
      <c r="F1530" s="29"/>
    </row>
    <row r="1531" spans="1:6">
      <c r="A1531" s="29"/>
      <c r="B1531" s="29"/>
      <c r="D1531" s="29"/>
      <c r="E1531" s="29"/>
      <c r="F1531" s="29"/>
    </row>
    <row r="1532" spans="1:6">
      <c r="A1532" s="29"/>
      <c r="B1532" s="29"/>
      <c r="D1532" s="29"/>
      <c r="E1532" s="29"/>
      <c r="F1532" s="29"/>
    </row>
    <row r="1533" spans="1:6">
      <c r="A1533" s="29"/>
      <c r="B1533" s="29"/>
      <c r="D1533" s="29"/>
      <c r="E1533" s="29"/>
      <c r="F1533" s="29"/>
    </row>
    <row r="1534" spans="1:6">
      <c r="A1534" s="29"/>
      <c r="B1534" s="29"/>
      <c r="D1534" s="29"/>
      <c r="E1534" s="29"/>
      <c r="F1534" s="29"/>
    </row>
    <row r="1535" spans="1:6">
      <c r="A1535" s="29"/>
      <c r="B1535" s="29"/>
      <c r="D1535" s="29"/>
      <c r="E1535" s="29"/>
      <c r="F1535" s="29"/>
    </row>
    <row r="1536" spans="1:6">
      <c r="A1536" s="29"/>
      <c r="B1536" s="29"/>
      <c r="D1536" s="29"/>
      <c r="E1536" s="29"/>
      <c r="F1536" s="29"/>
    </row>
    <row r="1537" spans="1:6">
      <c r="A1537" s="29"/>
      <c r="B1537" s="29"/>
      <c r="D1537" s="29"/>
      <c r="E1537" s="29"/>
      <c r="F1537" s="29"/>
    </row>
    <row r="1538" spans="1:6">
      <c r="A1538" s="29"/>
      <c r="B1538" s="29"/>
      <c r="D1538" s="29"/>
      <c r="E1538" s="29"/>
      <c r="F1538" s="29"/>
    </row>
    <row r="1539" spans="1:6">
      <c r="A1539" s="29"/>
      <c r="B1539" s="29"/>
      <c r="D1539" s="29"/>
      <c r="E1539" s="29"/>
      <c r="F1539" s="29"/>
    </row>
    <row r="1540" spans="1:6">
      <c r="A1540" s="29"/>
      <c r="B1540" s="29"/>
      <c r="D1540" s="29"/>
      <c r="E1540" s="29"/>
      <c r="F1540" s="29"/>
    </row>
    <row r="1541" spans="1:6">
      <c r="A1541" s="29"/>
      <c r="B1541" s="29"/>
      <c r="D1541" s="29"/>
      <c r="E1541" s="29"/>
      <c r="F1541" s="29"/>
    </row>
    <row r="1542" spans="1:6">
      <c r="A1542" s="29"/>
      <c r="B1542" s="29"/>
      <c r="D1542" s="29"/>
      <c r="E1542" s="29"/>
      <c r="F1542" s="29"/>
    </row>
    <row r="1543" spans="1:6">
      <c r="A1543" s="29"/>
      <c r="B1543" s="29"/>
      <c r="D1543" s="29"/>
      <c r="E1543" s="29"/>
      <c r="F1543" s="29"/>
    </row>
    <row r="1544" spans="1:6">
      <c r="A1544" s="29"/>
      <c r="B1544" s="29"/>
      <c r="D1544" s="29"/>
      <c r="E1544" s="29"/>
      <c r="F1544" s="29"/>
    </row>
    <row r="1545" spans="1:6">
      <c r="A1545" s="29"/>
      <c r="B1545" s="29"/>
      <c r="D1545" s="29"/>
      <c r="E1545" s="29"/>
      <c r="F1545" s="29"/>
    </row>
    <row r="1546" spans="1:6">
      <c r="A1546" s="29"/>
      <c r="B1546" s="29"/>
      <c r="D1546" s="29"/>
      <c r="E1546" s="29"/>
      <c r="F1546" s="29"/>
    </row>
    <row r="1547" spans="1:6">
      <c r="A1547" s="29"/>
      <c r="B1547" s="29"/>
      <c r="D1547" s="29"/>
      <c r="E1547" s="29"/>
      <c r="F1547" s="29"/>
    </row>
    <row r="1548" spans="1:6">
      <c r="A1548" s="29"/>
      <c r="B1548" s="29"/>
      <c r="D1548" s="29"/>
      <c r="E1548" s="29"/>
      <c r="F1548" s="29"/>
    </row>
    <row r="1549" spans="1:6">
      <c r="A1549" s="29"/>
      <c r="B1549" s="29"/>
      <c r="D1549" s="29"/>
      <c r="E1549" s="29"/>
      <c r="F1549" s="29"/>
    </row>
    <row r="1550" spans="1:6">
      <c r="A1550" s="29"/>
      <c r="B1550" s="29"/>
      <c r="D1550" s="29"/>
      <c r="E1550" s="29"/>
      <c r="F1550" s="29"/>
    </row>
    <row r="1551" spans="1:6">
      <c r="A1551" s="29"/>
      <c r="B1551" s="29"/>
      <c r="D1551" s="29"/>
      <c r="E1551" s="29"/>
      <c r="F1551" s="29"/>
    </row>
    <row r="1552" spans="1:6">
      <c r="A1552" s="29"/>
      <c r="B1552" s="29"/>
      <c r="D1552" s="29"/>
      <c r="E1552" s="29"/>
      <c r="F1552" s="29"/>
    </row>
    <row r="1553" spans="1:6">
      <c r="A1553" s="29"/>
      <c r="B1553" s="29"/>
      <c r="D1553" s="29"/>
      <c r="E1553" s="29"/>
      <c r="F1553" s="29"/>
    </row>
    <row r="1554" spans="1:6">
      <c r="A1554" s="29"/>
      <c r="B1554" s="29"/>
      <c r="D1554" s="29"/>
      <c r="E1554" s="29"/>
      <c r="F1554" s="29"/>
    </row>
    <row r="1555" spans="1:6">
      <c r="A1555" s="29"/>
      <c r="B1555" s="29"/>
      <c r="D1555" s="29"/>
      <c r="E1555" s="29"/>
      <c r="F1555" s="29"/>
    </row>
    <row r="1556" spans="1:6">
      <c r="A1556" s="29"/>
      <c r="B1556" s="29"/>
      <c r="D1556" s="29"/>
      <c r="E1556" s="29"/>
      <c r="F1556" s="29"/>
    </row>
    <row r="1557" spans="1:6">
      <c r="A1557" s="29"/>
      <c r="B1557" s="29"/>
      <c r="D1557" s="29"/>
      <c r="E1557" s="29"/>
      <c r="F1557" s="29"/>
    </row>
    <row r="1558" spans="1:6">
      <c r="A1558" s="29"/>
      <c r="B1558" s="29"/>
      <c r="D1558" s="29"/>
      <c r="E1558" s="29"/>
      <c r="F1558" s="29"/>
    </row>
    <row r="1559" spans="1:6">
      <c r="A1559" s="29"/>
      <c r="B1559" s="29"/>
      <c r="D1559" s="29"/>
      <c r="E1559" s="29"/>
      <c r="F1559" s="29"/>
    </row>
    <row r="1560" spans="1:6">
      <c r="A1560" s="29"/>
      <c r="B1560" s="29"/>
      <c r="D1560" s="29"/>
      <c r="E1560" s="29"/>
      <c r="F1560" s="29"/>
    </row>
    <row r="1561" spans="1:6">
      <c r="A1561" s="29"/>
      <c r="B1561" s="29"/>
      <c r="D1561" s="29"/>
      <c r="E1561" s="29"/>
      <c r="F1561" s="29"/>
    </row>
    <row r="1562" spans="1:6">
      <c r="A1562" s="29"/>
      <c r="B1562" s="29"/>
      <c r="D1562" s="29"/>
      <c r="E1562" s="29"/>
      <c r="F1562" s="29"/>
    </row>
    <row r="1563" spans="1:6">
      <c r="A1563" s="29"/>
      <c r="B1563" s="29"/>
      <c r="D1563" s="29"/>
      <c r="E1563" s="29"/>
      <c r="F1563" s="29"/>
    </row>
    <row r="1564" spans="1:6">
      <c r="A1564" s="29"/>
      <c r="B1564" s="29"/>
      <c r="D1564" s="29"/>
      <c r="E1564" s="29"/>
      <c r="F1564" s="29"/>
    </row>
    <row r="1565" spans="1:6">
      <c r="A1565" s="29"/>
      <c r="B1565" s="29"/>
      <c r="D1565" s="29"/>
      <c r="E1565" s="29"/>
      <c r="F1565" s="29"/>
    </row>
    <row r="1566" spans="1:6">
      <c r="A1566" s="29"/>
      <c r="B1566" s="29"/>
      <c r="D1566" s="29"/>
      <c r="E1566" s="29"/>
      <c r="F1566" s="29"/>
    </row>
    <row r="1567" spans="1:6">
      <c r="A1567" s="29"/>
      <c r="B1567" s="29"/>
      <c r="D1567" s="29"/>
      <c r="E1567" s="29"/>
      <c r="F1567" s="29"/>
    </row>
    <row r="1568" spans="1:6">
      <c r="A1568" s="29"/>
      <c r="B1568" s="29"/>
      <c r="D1568" s="29"/>
      <c r="E1568" s="29"/>
      <c r="F1568" s="29"/>
    </row>
    <row r="1569" spans="1:6">
      <c r="A1569" s="29"/>
      <c r="B1569" s="29"/>
      <c r="D1569" s="29"/>
      <c r="E1569" s="29"/>
      <c r="F1569" s="29"/>
    </row>
    <row r="1570" spans="1:6">
      <c r="A1570" s="29"/>
      <c r="B1570" s="29"/>
      <c r="D1570" s="29"/>
      <c r="E1570" s="29"/>
      <c r="F1570" s="29"/>
    </row>
    <row r="1571" spans="1:6">
      <c r="A1571" s="29"/>
      <c r="B1571" s="29"/>
      <c r="D1571" s="29"/>
      <c r="E1571" s="29"/>
      <c r="F1571" s="29"/>
    </row>
    <row r="1572" spans="1:6">
      <c r="A1572" s="29"/>
      <c r="B1572" s="29"/>
      <c r="D1572" s="29"/>
      <c r="E1572" s="29"/>
      <c r="F1572" s="29"/>
    </row>
    <row r="1573" spans="1:6">
      <c r="A1573" s="29"/>
      <c r="B1573" s="29"/>
      <c r="D1573" s="29"/>
      <c r="E1573" s="29"/>
      <c r="F1573" s="29"/>
    </row>
    <row r="1574" spans="1:6">
      <c r="A1574" s="29"/>
      <c r="B1574" s="29"/>
      <c r="D1574" s="29"/>
      <c r="E1574" s="29"/>
      <c r="F1574" s="29"/>
    </row>
    <row r="1575" spans="1:6">
      <c r="A1575" s="29"/>
      <c r="B1575" s="29"/>
      <c r="D1575" s="29"/>
      <c r="E1575" s="29"/>
      <c r="F1575" s="29"/>
    </row>
    <row r="1576" spans="1:6">
      <c r="A1576" s="29"/>
      <c r="B1576" s="29"/>
      <c r="D1576" s="29"/>
      <c r="E1576" s="29"/>
      <c r="F1576" s="29"/>
    </row>
    <row r="1577" spans="1:6">
      <c r="A1577" s="29"/>
      <c r="B1577" s="29"/>
      <c r="D1577" s="29"/>
      <c r="E1577" s="29"/>
      <c r="F1577" s="29"/>
    </row>
    <row r="1578" spans="1:6">
      <c r="A1578" s="29"/>
      <c r="B1578" s="29"/>
      <c r="D1578" s="29"/>
      <c r="E1578" s="29"/>
      <c r="F1578" s="29"/>
    </row>
    <row r="1579" spans="1:6">
      <c r="A1579" s="29"/>
      <c r="B1579" s="29"/>
      <c r="D1579" s="29"/>
      <c r="E1579" s="29"/>
      <c r="F1579" s="29"/>
    </row>
    <row r="1580" spans="1:6">
      <c r="A1580" s="29"/>
      <c r="B1580" s="29"/>
      <c r="D1580" s="29"/>
      <c r="E1580" s="29"/>
      <c r="F1580" s="29"/>
    </row>
    <row r="1581" spans="1:6">
      <c r="A1581" s="29"/>
      <c r="B1581" s="29"/>
      <c r="D1581" s="29"/>
      <c r="E1581" s="29"/>
      <c r="F1581" s="29"/>
    </row>
    <row r="1582" spans="1:6">
      <c r="A1582" s="29"/>
      <c r="B1582" s="29"/>
      <c r="D1582" s="29"/>
      <c r="E1582" s="29"/>
      <c r="F1582" s="29"/>
    </row>
    <row r="1583" spans="1:6">
      <c r="A1583" s="29"/>
      <c r="B1583" s="29"/>
      <c r="D1583" s="29"/>
      <c r="E1583" s="29"/>
      <c r="F1583" s="29"/>
    </row>
    <row r="1584" spans="1:6">
      <c r="A1584" s="29"/>
      <c r="B1584" s="29"/>
      <c r="D1584" s="29"/>
      <c r="E1584" s="29"/>
      <c r="F1584" s="29"/>
    </row>
    <row r="1585" spans="1:6">
      <c r="A1585" s="29"/>
      <c r="B1585" s="29"/>
      <c r="D1585" s="29"/>
      <c r="E1585" s="29"/>
      <c r="F1585" s="29"/>
    </row>
    <row r="1586" spans="1:6">
      <c r="A1586" s="29"/>
      <c r="B1586" s="29"/>
      <c r="D1586" s="29"/>
      <c r="E1586" s="29"/>
      <c r="F1586" s="29"/>
    </row>
    <row r="1587" spans="1:6">
      <c r="A1587" s="29"/>
      <c r="B1587" s="29"/>
      <c r="D1587" s="29"/>
      <c r="E1587" s="29"/>
      <c r="F1587" s="29"/>
    </row>
    <row r="1588" spans="1:6">
      <c r="A1588" s="29"/>
      <c r="B1588" s="29"/>
      <c r="D1588" s="29"/>
      <c r="E1588" s="29"/>
      <c r="F1588" s="29"/>
    </row>
    <row r="1589" spans="1:6">
      <c r="A1589" s="29"/>
      <c r="B1589" s="29"/>
      <c r="D1589" s="29"/>
      <c r="E1589" s="29"/>
      <c r="F1589" s="29"/>
    </row>
    <row r="1590" spans="1:6">
      <c r="A1590" s="29"/>
      <c r="B1590" s="29"/>
      <c r="D1590" s="29"/>
      <c r="E1590" s="29"/>
      <c r="F1590" s="29"/>
    </row>
    <row r="1591" spans="1:6">
      <c r="A1591" s="29"/>
      <c r="B1591" s="29"/>
      <c r="D1591" s="29"/>
      <c r="E1591" s="29"/>
      <c r="F1591" s="29"/>
    </row>
    <row r="1592" spans="1:6">
      <c r="A1592" s="29"/>
      <c r="B1592" s="29"/>
      <c r="D1592" s="29"/>
      <c r="E1592" s="29"/>
      <c r="F1592" s="29"/>
    </row>
    <row r="1593" spans="1:6">
      <c r="A1593" s="29"/>
      <c r="B1593" s="29"/>
      <c r="D1593" s="29"/>
      <c r="E1593" s="29"/>
      <c r="F1593" s="29"/>
    </row>
    <row r="1594" spans="1:6">
      <c r="A1594" s="29"/>
      <c r="B1594" s="29"/>
      <c r="D1594" s="29"/>
      <c r="E1594" s="29"/>
      <c r="F1594" s="29"/>
    </row>
    <row r="1595" spans="1:6">
      <c r="A1595" s="29"/>
      <c r="B1595" s="29"/>
      <c r="D1595" s="29"/>
      <c r="E1595" s="29"/>
      <c r="F1595" s="29"/>
    </row>
    <row r="1596" spans="1:6">
      <c r="A1596" s="29"/>
      <c r="B1596" s="29"/>
      <c r="D1596" s="29"/>
      <c r="E1596" s="29"/>
      <c r="F1596" s="29"/>
    </row>
    <row r="1597" spans="1:6">
      <c r="A1597" s="29"/>
      <c r="B1597" s="29"/>
      <c r="D1597" s="29"/>
      <c r="E1597" s="29"/>
      <c r="F1597" s="29"/>
    </row>
    <row r="1598" spans="1:6">
      <c r="A1598" s="29"/>
      <c r="B1598" s="29"/>
      <c r="D1598" s="29"/>
      <c r="E1598" s="29"/>
      <c r="F1598" s="29"/>
    </row>
    <row r="1599" spans="1:6">
      <c r="A1599" s="29"/>
      <c r="B1599" s="29"/>
      <c r="D1599" s="29"/>
      <c r="E1599" s="29"/>
      <c r="F1599" s="29"/>
    </row>
    <row r="1600" spans="1:6">
      <c r="A1600" s="29"/>
      <c r="B1600" s="29"/>
      <c r="D1600" s="29"/>
      <c r="E1600" s="29"/>
      <c r="F1600" s="29"/>
    </row>
    <row r="1601" spans="1:6">
      <c r="A1601" s="29"/>
      <c r="B1601" s="29"/>
      <c r="D1601" s="29"/>
      <c r="E1601" s="29"/>
      <c r="F1601" s="29"/>
    </row>
    <row r="1602" spans="1:6">
      <c r="A1602" s="29"/>
      <c r="B1602" s="29"/>
      <c r="D1602" s="29"/>
      <c r="E1602" s="29"/>
      <c r="F1602" s="29"/>
    </row>
    <row r="1603" spans="1:6">
      <c r="A1603" s="29"/>
      <c r="B1603" s="29"/>
      <c r="D1603" s="29"/>
      <c r="E1603" s="29"/>
      <c r="F1603" s="29"/>
    </row>
    <row r="1604" spans="1:6">
      <c r="A1604" s="29"/>
      <c r="B1604" s="29"/>
      <c r="D1604" s="29"/>
      <c r="E1604" s="29"/>
      <c r="F1604" s="29"/>
    </row>
    <row r="1605" spans="1:6">
      <c r="A1605" s="29"/>
      <c r="B1605" s="29"/>
      <c r="D1605" s="29"/>
      <c r="E1605" s="29"/>
      <c r="F1605" s="29"/>
    </row>
    <row r="1606" spans="1:6">
      <c r="A1606" s="29"/>
      <c r="B1606" s="29"/>
      <c r="D1606" s="29"/>
      <c r="E1606" s="29"/>
      <c r="F1606" s="29"/>
    </row>
    <row r="1607" spans="1:6">
      <c r="A1607" s="29"/>
      <c r="B1607" s="29"/>
      <c r="D1607" s="29"/>
      <c r="E1607" s="29"/>
      <c r="F1607" s="29"/>
    </row>
    <row r="1608" spans="1:6">
      <c r="A1608" s="29"/>
      <c r="B1608" s="29"/>
      <c r="D1608" s="29"/>
      <c r="E1608" s="29"/>
      <c r="F1608" s="29"/>
    </row>
    <row r="1609" spans="1:6">
      <c r="A1609" s="29"/>
      <c r="B1609" s="29"/>
      <c r="D1609" s="29"/>
      <c r="E1609" s="29"/>
      <c r="F1609" s="29"/>
    </row>
    <row r="1610" spans="1:6">
      <c r="A1610" s="29"/>
      <c r="B1610" s="29"/>
      <c r="D1610" s="29"/>
      <c r="E1610" s="29"/>
      <c r="F1610" s="29"/>
    </row>
    <row r="1611" spans="1:6">
      <c r="A1611" s="29"/>
      <c r="B1611" s="29"/>
      <c r="D1611" s="29"/>
      <c r="E1611" s="29"/>
      <c r="F1611" s="29"/>
    </row>
    <row r="1612" spans="1:6">
      <c r="A1612" s="29"/>
      <c r="B1612" s="29"/>
      <c r="D1612" s="29"/>
      <c r="E1612" s="29"/>
      <c r="F1612" s="29"/>
    </row>
    <row r="1613" spans="1:6">
      <c r="A1613" s="29"/>
      <c r="B1613" s="29"/>
      <c r="D1613" s="29"/>
      <c r="E1613" s="29"/>
      <c r="F1613" s="29"/>
    </row>
    <row r="1614" spans="1:6">
      <c r="A1614" s="29"/>
      <c r="B1614" s="29"/>
      <c r="D1614" s="29"/>
      <c r="E1614" s="29"/>
      <c r="F1614" s="29"/>
    </row>
    <row r="1615" spans="1:6">
      <c r="A1615" s="29"/>
      <c r="B1615" s="29"/>
      <c r="D1615" s="29"/>
      <c r="E1615" s="29"/>
      <c r="F1615" s="29"/>
    </row>
    <row r="1616" spans="1:6">
      <c r="A1616" s="29"/>
      <c r="B1616" s="29"/>
      <c r="D1616" s="29"/>
      <c r="E1616" s="29"/>
      <c r="F1616" s="29"/>
    </row>
    <row r="1617" spans="1:6">
      <c r="A1617" s="29"/>
      <c r="B1617" s="29"/>
      <c r="D1617" s="29"/>
      <c r="E1617" s="29"/>
      <c r="F1617" s="29"/>
    </row>
    <row r="1618" spans="1:6">
      <c r="A1618" s="29"/>
      <c r="B1618" s="29"/>
      <c r="D1618" s="29"/>
      <c r="E1618" s="29"/>
      <c r="F1618" s="29"/>
    </row>
    <row r="1619" spans="1:6">
      <c r="A1619" s="29"/>
      <c r="B1619" s="29"/>
      <c r="D1619" s="29"/>
      <c r="E1619" s="29"/>
      <c r="F1619" s="29"/>
    </row>
    <row r="1620" spans="1:6">
      <c r="A1620" s="29"/>
      <c r="B1620" s="29"/>
      <c r="D1620" s="29"/>
      <c r="E1620" s="29"/>
      <c r="F1620" s="29"/>
    </row>
    <row r="1621" spans="1:6">
      <c r="A1621" s="29"/>
      <c r="B1621" s="29"/>
      <c r="D1621" s="29"/>
      <c r="E1621" s="29"/>
      <c r="F1621" s="29"/>
    </row>
    <row r="1622" spans="1:6">
      <c r="A1622" s="29"/>
      <c r="B1622" s="29"/>
      <c r="D1622" s="29"/>
      <c r="E1622" s="29"/>
      <c r="F1622" s="29"/>
    </row>
    <row r="1623" spans="1:6">
      <c r="A1623" s="29"/>
      <c r="B1623" s="29"/>
      <c r="D1623" s="29"/>
      <c r="E1623" s="29"/>
      <c r="F1623" s="29"/>
    </row>
    <row r="1624" spans="1:6">
      <c r="A1624" s="29"/>
      <c r="B1624" s="29"/>
      <c r="D1624" s="29"/>
      <c r="E1624" s="29"/>
      <c r="F1624" s="29"/>
    </row>
    <row r="1625" spans="1:6">
      <c r="A1625" s="29"/>
      <c r="B1625" s="29"/>
      <c r="D1625" s="29"/>
      <c r="E1625" s="29"/>
      <c r="F1625" s="29"/>
    </row>
    <row r="1626" spans="1:6">
      <c r="A1626" s="29"/>
      <c r="B1626" s="29"/>
      <c r="D1626" s="29"/>
      <c r="E1626" s="29"/>
      <c r="F1626" s="29"/>
    </row>
    <row r="1627" spans="1:6">
      <c r="A1627" s="29"/>
      <c r="B1627" s="29"/>
      <c r="D1627" s="29"/>
      <c r="E1627" s="29"/>
      <c r="F1627" s="29"/>
    </row>
    <row r="1628" spans="1:6">
      <c r="A1628" s="29"/>
      <c r="B1628" s="29"/>
      <c r="D1628" s="29"/>
      <c r="E1628" s="29"/>
      <c r="F1628" s="29"/>
    </row>
    <row r="1629" spans="1:6">
      <c r="A1629" s="29"/>
      <c r="B1629" s="29"/>
      <c r="D1629" s="29"/>
      <c r="E1629" s="29"/>
      <c r="F1629" s="29"/>
    </row>
    <row r="1630" spans="1:6">
      <c r="A1630" s="29"/>
      <c r="B1630" s="29"/>
      <c r="D1630" s="29"/>
      <c r="E1630" s="29"/>
      <c r="F1630" s="29"/>
    </row>
    <row r="1631" spans="1:6">
      <c r="A1631" s="29"/>
      <c r="B1631" s="29"/>
      <c r="D1631" s="29"/>
      <c r="E1631" s="29"/>
      <c r="F1631" s="29"/>
    </row>
    <row r="1632" spans="1:6">
      <c r="A1632" s="29"/>
      <c r="B1632" s="29"/>
      <c r="D1632" s="29"/>
      <c r="E1632" s="29"/>
      <c r="F1632" s="29"/>
    </row>
    <row r="1633" spans="1:6">
      <c r="A1633" s="29"/>
      <c r="B1633" s="29"/>
      <c r="D1633" s="29"/>
      <c r="E1633" s="29"/>
      <c r="F1633" s="29"/>
    </row>
    <row r="1634" spans="1:6">
      <c r="A1634" s="29"/>
      <c r="B1634" s="29"/>
      <c r="D1634" s="29"/>
      <c r="E1634" s="29"/>
      <c r="F1634" s="29"/>
    </row>
    <row r="1635" spans="1:6">
      <c r="A1635" s="29"/>
      <c r="B1635" s="29"/>
      <c r="D1635" s="29"/>
      <c r="E1635" s="29"/>
      <c r="F1635" s="29"/>
    </row>
    <row r="1636" spans="1:6">
      <c r="A1636" s="29"/>
      <c r="B1636" s="29"/>
      <c r="D1636" s="29"/>
      <c r="E1636" s="29"/>
      <c r="F1636" s="29"/>
    </row>
    <row r="1637" spans="1:6">
      <c r="A1637" s="29"/>
      <c r="B1637" s="29"/>
      <c r="D1637" s="29"/>
      <c r="E1637" s="29"/>
      <c r="F1637" s="29"/>
    </row>
    <row r="1638" spans="1:6">
      <c r="A1638" s="29"/>
      <c r="B1638" s="29"/>
      <c r="D1638" s="29"/>
      <c r="E1638" s="29"/>
      <c r="F1638" s="29"/>
    </row>
    <row r="1639" spans="1:6">
      <c r="A1639" s="29"/>
      <c r="B1639" s="29"/>
      <c r="D1639" s="29"/>
      <c r="E1639" s="29"/>
      <c r="F1639" s="29"/>
    </row>
    <row r="1640" spans="1:6">
      <c r="A1640" s="29"/>
      <c r="B1640" s="29"/>
      <c r="D1640" s="29"/>
      <c r="E1640" s="29"/>
      <c r="F1640" s="29"/>
    </row>
    <row r="1641" spans="1:6">
      <c r="A1641" s="29"/>
      <c r="B1641" s="29"/>
      <c r="D1641" s="29"/>
      <c r="E1641" s="29"/>
      <c r="F1641" s="29"/>
    </row>
    <row r="1642" spans="1:6">
      <c r="A1642" s="29"/>
      <c r="B1642" s="29"/>
      <c r="D1642" s="29"/>
      <c r="E1642" s="29"/>
      <c r="F1642" s="29"/>
    </row>
    <row r="1643" spans="1:6">
      <c r="A1643" s="29"/>
      <c r="B1643" s="29"/>
      <c r="D1643" s="29"/>
      <c r="E1643" s="29"/>
      <c r="F1643" s="29"/>
    </row>
    <row r="1644" spans="1:6">
      <c r="A1644" s="29"/>
      <c r="B1644" s="29"/>
      <c r="D1644" s="29"/>
      <c r="E1644" s="29"/>
      <c r="F1644" s="29"/>
    </row>
    <row r="1645" spans="1:6">
      <c r="A1645" s="29"/>
      <c r="B1645" s="29"/>
      <c r="D1645" s="29"/>
      <c r="E1645" s="29"/>
      <c r="F1645" s="29"/>
    </row>
    <row r="1646" spans="1:6">
      <c r="A1646" s="29"/>
      <c r="B1646" s="29"/>
      <c r="D1646" s="29"/>
      <c r="E1646" s="29"/>
      <c r="F1646" s="29"/>
    </row>
    <row r="1647" spans="1:6">
      <c r="A1647" s="29"/>
      <c r="B1647" s="29"/>
      <c r="D1647" s="29"/>
      <c r="E1647" s="29"/>
      <c r="F1647" s="29"/>
    </row>
    <row r="1648" spans="1:6">
      <c r="A1648" s="29"/>
      <c r="B1648" s="29"/>
      <c r="D1648" s="29"/>
      <c r="E1648" s="29"/>
      <c r="F1648" s="29"/>
    </row>
    <row r="1649" spans="1:6">
      <c r="A1649" s="29"/>
      <c r="B1649" s="29"/>
      <c r="D1649" s="29"/>
      <c r="E1649" s="29"/>
      <c r="F1649" s="29"/>
    </row>
    <row r="1650" spans="1:6">
      <c r="A1650" s="29"/>
      <c r="B1650" s="29"/>
      <c r="D1650" s="29"/>
      <c r="E1650" s="29"/>
      <c r="F1650" s="29"/>
    </row>
    <row r="1651" spans="1:6">
      <c r="A1651" s="29"/>
      <c r="B1651" s="29"/>
      <c r="D1651" s="29"/>
      <c r="E1651" s="29"/>
      <c r="F1651" s="29"/>
    </row>
    <row r="1652" spans="1:6">
      <c r="A1652" s="29"/>
      <c r="B1652" s="29"/>
      <c r="D1652" s="29"/>
      <c r="E1652" s="29"/>
      <c r="F1652" s="29"/>
    </row>
    <row r="1653" spans="1:6">
      <c r="A1653" s="29"/>
      <c r="B1653" s="29"/>
      <c r="D1653" s="29"/>
      <c r="E1653" s="29"/>
      <c r="F1653" s="29"/>
    </row>
    <row r="1654" spans="1:6">
      <c r="A1654" s="29"/>
      <c r="B1654" s="29"/>
      <c r="D1654" s="29"/>
      <c r="E1654" s="29"/>
      <c r="F1654" s="29"/>
    </row>
    <row r="1655" spans="1:6">
      <c r="A1655" s="29"/>
      <c r="B1655" s="29"/>
      <c r="D1655" s="29"/>
      <c r="E1655" s="29"/>
      <c r="F1655" s="29"/>
    </row>
    <row r="1656" spans="1:6">
      <c r="A1656" s="29"/>
      <c r="B1656" s="29"/>
      <c r="D1656" s="29"/>
      <c r="E1656" s="29"/>
      <c r="F1656" s="29"/>
    </row>
    <row r="1657" spans="1:6">
      <c r="A1657" s="29"/>
      <c r="B1657" s="29"/>
      <c r="D1657" s="29"/>
      <c r="E1657" s="29"/>
      <c r="F1657" s="29"/>
    </row>
    <row r="1658" spans="1:6">
      <c r="A1658" s="29"/>
      <c r="B1658" s="29"/>
      <c r="D1658" s="29"/>
      <c r="E1658" s="29"/>
      <c r="F1658" s="29"/>
    </row>
    <row r="1659" spans="1:6">
      <c r="A1659" s="29"/>
      <c r="B1659" s="29"/>
      <c r="D1659" s="29"/>
      <c r="E1659" s="29"/>
      <c r="F1659" s="29"/>
    </row>
    <row r="1660" spans="1:6">
      <c r="A1660" s="29"/>
      <c r="B1660" s="29"/>
      <c r="D1660" s="29"/>
      <c r="E1660" s="29"/>
      <c r="F1660" s="29"/>
    </row>
    <row r="1661" spans="1:6">
      <c r="A1661" s="29"/>
      <c r="B1661" s="29"/>
      <c r="D1661" s="29"/>
      <c r="E1661" s="29"/>
      <c r="F1661" s="29"/>
    </row>
    <row r="1662" spans="1:6">
      <c r="A1662" s="29"/>
      <c r="B1662" s="29"/>
      <c r="D1662" s="29"/>
      <c r="E1662" s="29"/>
      <c r="F1662" s="29"/>
    </row>
    <row r="1663" spans="1:6">
      <c r="A1663" s="29"/>
      <c r="B1663" s="29"/>
      <c r="D1663" s="29"/>
      <c r="E1663" s="29"/>
      <c r="F1663" s="29"/>
    </row>
    <row r="1664" spans="1:6">
      <c r="A1664" s="29"/>
      <c r="B1664" s="29"/>
      <c r="D1664" s="29"/>
      <c r="E1664" s="29"/>
      <c r="F1664" s="29"/>
    </row>
    <row r="1665" spans="1:6">
      <c r="A1665" s="29"/>
      <c r="B1665" s="29"/>
      <c r="D1665" s="29"/>
      <c r="E1665" s="29"/>
      <c r="F1665" s="29"/>
    </row>
    <row r="1666" spans="1:6">
      <c r="A1666" s="29"/>
      <c r="B1666" s="29"/>
      <c r="D1666" s="29"/>
      <c r="E1666" s="29"/>
      <c r="F1666" s="29"/>
    </row>
    <row r="1667" spans="1:6">
      <c r="A1667" s="29"/>
      <c r="B1667" s="29"/>
      <c r="D1667" s="29"/>
      <c r="E1667" s="29"/>
      <c r="F1667" s="29"/>
    </row>
    <row r="1668" spans="1:6">
      <c r="A1668" s="29"/>
      <c r="B1668" s="29"/>
      <c r="D1668" s="29"/>
      <c r="E1668" s="29"/>
      <c r="F1668" s="29"/>
    </row>
    <row r="1669" spans="1:6">
      <c r="A1669" s="29"/>
      <c r="B1669" s="29"/>
      <c r="D1669" s="29"/>
      <c r="E1669" s="29"/>
      <c r="F1669" s="29"/>
    </row>
    <row r="1670" spans="1:6">
      <c r="A1670" s="29"/>
      <c r="B1670" s="29"/>
      <c r="D1670" s="29"/>
      <c r="E1670" s="29"/>
      <c r="F1670" s="29"/>
    </row>
    <row r="1671" spans="1:6">
      <c r="A1671" s="29"/>
      <c r="B1671" s="29"/>
      <c r="D1671" s="29"/>
      <c r="E1671" s="29"/>
      <c r="F1671" s="29"/>
    </row>
    <row r="1672" spans="1:6">
      <c r="A1672" s="29"/>
      <c r="B1672" s="29"/>
      <c r="D1672" s="29"/>
      <c r="E1672" s="29"/>
      <c r="F1672" s="29"/>
    </row>
    <row r="1673" spans="1:6">
      <c r="A1673" s="29"/>
      <c r="B1673" s="29"/>
      <c r="D1673" s="29"/>
      <c r="E1673" s="29"/>
      <c r="F1673" s="29"/>
    </row>
    <row r="1674" spans="1:6">
      <c r="A1674" s="29"/>
      <c r="B1674" s="29"/>
      <c r="D1674" s="29"/>
      <c r="E1674" s="29"/>
      <c r="F1674" s="29"/>
    </row>
    <row r="1675" spans="1:6">
      <c r="A1675" s="29"/>
      <c r="B1675" s="29"/>
      <c r="D1675" s="29"/>
      <c r="E1675" s="29"/>
      <c r="F1675" s="29"/>
    </row>
    <row r="1676" spans="1:6">
      <c r="A1676" s="29"/>
      <c r="B1676" s="29"/>
      <c r="D1676" s="29"/>
      <c r="E1676" s="29"/>
      <c r="F1676" s="29"/>
    </row>
    <row r="1677" spans="1:6">
      <c r="A1677" s="29"/>
      <c r="B1677" s="29"/>
      <c r="D1677" s="29"/>
      <c r="E1677" s="29"/>
      <c r="F1677" s="29"/>
    </row>
    <row r="1678" spans="1:6">
      <c r="A1678" s="29"/>
      <c r="B1678" s="29"/>
      <c r="D1678" s="29"/>
      <c r="E1678" s="29"/>
      <c r="F1678" s="29"/>
    </row>
    <row r="1679" spans="1:6">
      <c r="A1679" s="29"/>
      <c r="B1679" s="29"/>
      <c r="D1679" s="29"/>
      <c r="E1679" s="29"/>
      <c r="F1679" s="29"/>
    </row>
    <row r="1680" spans="1:6">
      <c r="A1680" s="29"/>
      <c r="B1680" s="29"/>
      <c r="D1680" s="29"/>
      <c r="E1680" s="29"/>
      <c r="F1680" s="29"/>
    </row>
    <row r="1681" spans="1:6">
      <c r="A1681" s="29"/>
      <c r="B1681" s="29"/>
      <c r="D1681" s="29"/>
      <c r="E1681" s="29"/>
      <c r="F1681" s="29"/>
    </row>
    <row r="1682" spans="1:6">
      <c r="A1682" s="29"/>
      <c r="B1682" s="29"/>
      <c r="D1682" s="29"/>
      <c r="E1682" s="29"/>
      <c r="F1682" s="29"/>
    </row>
    <row r="1683" spans="1:6">
      <c r="A1683" s="29"/>
      <c r="B1683" s="29"/>
      <c r="D1683" s="29"/>
      <c r="E1683" s="29"/>
      <c r="F1683" s="29"/>
    </row>
    <row r="1684" spans="1:6">
      <c r="A1684" s="29"/>
      <c r="B1684" s="29"/>
      <c r="D1684" s="29"/>
      <c r="E1684" s="29"/>
      <c r="F1684" s="29"/>
    </row>
    <row r="1685" spans="1:6">
      <c r="A1685" s="29"/>
      <c r="B1685" s="29"/>
      <c r="D1685" s="29"/>
      <c r="E1685" s="29"/>
      <c r="F1685" s="29"/>
    </row>
    <row r="1686" spans="1:6">
      <c r="A1686" s="29"/>
      <c r="B1686" s="29"/>
      <c r="D1686" s="29"/>
      <c r="E1686" s="29"/>
      <c r="F1686" s="29"/>
    </row>
    <row r="1687" spans="1:6">
      <c r="A1687" s="29"/>
      <c r="B1687" s="29"/>
      <c r="D1687" s="29"/>
      <c r="E1687" s="29"/>
      <c r="F1687" s="29"/>
    </row>
    <row r="1688" spans="1:6">
      <c r="A1688" s="29"/>
      <c r="B1688" s="29"/>
      <c r="D1688" s="29"/>
      <c r="E1688" s="29"/>
      <c r="F1688" s="29"/>
    </row>
    <row r="1689" spans="1:6">
      <c r="A1689" s="29"/>
      <c r="B1689" s="29"/>
      <c r="D1689" s="29"/>
      <c r="E1689" s="29"/>
      <c r="F1689" s="29"/>
    </row>
    <row r="1690" spans="1:6">
      <c r="A1690" s="29"/>
      <c r="B1690" s="29"/>
      <c r="D1690" s="29"/>
      <c r="E1690" s="29"/>
      <c r="F1690" s="29"/>
    </row>
    <row r="1691" spans="1:6">
      <c r="A1691" s="29"/>
      <c r="B1691" s="29"/>
      <c r="D1691" s="29"/>
      <c r="E1691" s="29"/>
      <c r="F1691" s="29"/>
    </row>
    <row r="1692" spans="1:6">
      <c r="A1692" s="29"/>
      <c r="B1692" s="29"/>
      <c r="D1692" s="29"/>
      <c r="E1692" s="29"/>
      <c r="F1692" s="29"/>
    </row>
    <row r="1693" spans="1:6">
      <c r="A1693" s="29"/>
      <c r="B1693" s="29"/>
      <c r="D1693" s="29"/>
      <c r="E1693" s="29"/>
      <c r="F1693" s="29"/>
    </row>
    <row r="1694" spans="1:6">
      <c r="A1694" s="29"/>
      <c r="B1694" s="29"/>
      <c r="D1694" s="29"/>
      <c r="E1694" s="29"/>
      <c r="F1694" s="29"/>
    </row>
    <row r="1695" spans="1:6">
      <c r="A1695" s="29"/>
      <c r="B1695" s="29"/>
      <c r="D1695" s="29"/>
      <c r="E1695" s="29"/>
      <c r="F1695" s="29"/>
    </row>
    <row r="1696" spans="1:6">
      <c r="A1696" s="29"/>
      <c r="B1696" s="29"/>
      <c r="D1696" s="29"/>
      <c r="E1696" s="29"/>
      <c r="F1696" s="29"/>
    </row>
    <row r="1697" spans="1:6">
      <c r="A1697" s="29"/>
      <c r="B1697" s="29"/>
      <c r="D1697" s="29"/>
      <c r="E1697" s="29"/>
      <c r="F1697" s="29"/>
    </row>
    <row r="1698" spans="1:6">
      <c r="A1698" s="29"/>
      <c r="B1698" s="29"/>
      <c r="D1698" s="29"/>
      <c r="E1698" s="29"/>
      <c r="F1698" s="29"/>
    </row>
    <row r="1699" spans="1:6">
      <c r="A1699" s="29"/>
      <c r="B1699" s="29"/>
      <c r="D1699" s="29"/>
      <c r="E1699" s="29"/>
      <c r="F1699" s="29"/>
    </row>
    <row r="1700" spans="1:6">
      <c r="A1700" s="29"/>
      <c r="B1700" s="29"/>
      <c r="D1700" s="29"/>
      <c r="E1700" s="29"/>
      <c r="F1700" s="29"/>
    </row>
    <row r="1701" spans="1:6">
      <c r="A1701" s="29"/>
      <c r="B1701" s="29"/>
      <c r="D1701" s="29"/>
      <c r="E1701" s="29"/>
      <c r="F1701" s="29"/>
    </row>
    <row r="1702" spans="1:6">
      <c r="A1702" s="29"/>
      <c r="B1702" s="29"/>
      <c r="D1702" s="29"/>
      <c r="E1702" s="29"/>
      <c r="F1702" s="29"/>
    </row>
    <row r="1703" spans="1:6">
      <c r="A1703" s="29"/>
      <c r="B1703" s="29"/>
      <c r="D1703" s="29"/>
      <c r="E1703" s="29"/>
      <c r="F1703" s="29"/>
    </row>
    <row r="1704" spans="1:6">
      <c r="A1704" s="29"/>
      <c r="B1704" s="29"/>
      <c r="D1704" s="29"/>
      <c r="E1704" s="29"/>
      <c r="F1704" s="29"/>
    </row>
    <row r="1705" spans="1:6">
      <c r="A1705" s="29"/>
      <c r="B1705" s="29"/>
      <c r="D1705" s="29"/>
      <c r="E1705" s="29"/>
      <c r="F1705" s="29"/>
    </row>
    <row r="1706" spans="1:6">
      <c r="A1706" s="29"/>
      <c r="B1706" s="29"/>
      <c r="D1706" s="29"/>
      <c r="E1706" s="29"/>
      <c r="F1706" s="29"/>
    </row>
    <row r="1707" spans="1:6">
      <c r="A1707" s="29"/>
      <c r="B1707" s="29"/>
      <c r="D1707" s="29"/>
      <c r="E1707" s="29"/>
      <c r="F1707" s="29"/>
    </row>
    <row r="1708" spans="1:6">
      <c r="A1708" s="29"/>
      <c r="B1708" s="29"/>
      <c r="D1708" s="29"/>
      <c r="E1708" s="29"/>
      <c r="F1708" s="29"/>
    </row>
    <row r="1709" spans="1:6">
      <c r="A1709" s="29"/>
      <c r="B1709" s="29"/>
      <c r="D1709" s="29"/>
      <c r="E1709" s="29"/>
      <c r="F1709" s="29"/>
    </row>
    <row r="1710" spans="1:6">
      <c r="A1710" s="29"/>
      <c r="B1710" s="29"/>
      <c r="D1710" s="29"/>
      <c r="E1710" s="29"/>
      <c r="F1710" s="29"/>
    </row>
    <row r="1711" spans="1:6">
      <c r="A1711" s="29"/>
      <c r="B1711" s="29"/>
      <c r="D1711" s="29"/>
      <c r="E1711" s="29"/>
      <c r="F1711" s="29"/>
    </row>
    <row r="1712" spans="1:6">
      <c r="A1712" s="29"/>
      <c r="B1712" s="29"/>
      <c r="D1712" s="29"/>
      <c r="E1712" s="29"/>
      <c r="F1712" s="29"/>
    </row>
    <row r="1713" spans="1:6">
      <c r="A1713" s="29"/>
      <c r="B1713" s="29"/>
      <c r="D1713" s="29"/>
      <c r="E1713" s="29"/>
      <c r="F1713" s="29"/>
    </row>
    <row r="1714" spans="1:6">
      <c r="A1714" s="29"/>
      <c r="B1714" s="29"/>
      <c r="D1714" s="29"/>
      <c r="E1714" s="29"/>
      <c r="F1714" s="29"/>
    </row>
    <row r="1715" spans="1:6">
      <c r="A1715" s="29"/>
      <c r="B1715" s="29"/>
      <c r="D1715" s="29"/>
      <c r="E1715" s="29"/>
      <c r="F1715" s="29"/>
    </row>
    <row r="1716" spans="1:6">
      <c r="A1716" s="29"/>
      <c r="B1716" s="29"/>
      <c r="D1716" s="29"/>
      <c r="E1716" s="29"/>
      <c r="F1716" s="29"/>
    </row>
    <row r="1717" spans="1:6">
      <c r="A1717" s="29"/>
      <c r="B1717" s="29"/>
      <c r="D1717" s="29"/>
      <c r="E1717" s="29"/>
      <c r="F1717" s="29"/>
    </row>
    <row r="1718" spans="1:6">
      <c r="A1718" s="29"/>
      <c r="B1718" s="29"/>
      <c r="D1718" s="29"/>
      <c r="E1718" s="29"/>
      <c r="F1718" s="29"/>
    </row>
    <row r="1719" spans="1:6">
      <c r="A1719" s="29"/>
      <c r="B1719" s="29"/>
      <c r="D1719" s="29"/>
      <c r="E1719" s="29"/>
      <c r="F1719" s="29"/>
    </row>
    <row r="1720" spans="1:6">
      <c r="A1720" s="29"/>
      <c r="B1720" s="29"/>
      <c r="D1720" s="29"/>
      <c r="E1720" s="29"/>
      <c r="F1720" s="29"/>
    </row>
    <row r="1721" spans="1:6">
      <c r="A1721" s="29"/>
      <c r="B1721" s="29"/>
      <c r="D1721" s="29"/>
      <c r="E1721" s="29"/>
      <c r="F1721" s="29"/>
    </row>
    <row r="1722" spans="1:6">
      <c r="A1722" s="29"/>
      <c r="B1722" s="29"/>
      <c r="D1722" s="29"/>
      <c r="E1722" s="29"/>
      <c r="F1722" s="29"/>
    </row>
    <row r="1723" spans="1:6">
      <c r="A1723" s="29"/>
      <c r="B1723" s="29"/>
      <c r="D1723" s="29"/>
      <c r="E1723" s="29"/>
      <c r="F1723" s="29"/>
    </row>
    <row r="1724" spans="1:6">
      <c r="A1724" s="29"/>
      <c r="B1724" s="29"/>
      <c r="D1724" s="29"/>
      <c r="E1724" s="29"/>
      <c r="F1724" s="29"/>
    </row>
    <row r="1725" spans="1:6">
      <c r="A1725" s="29"/>
      <c r="B1725" s="29"/>
      <c r="D1725" s="29"/>
      <c r="E1725" s="29"/>
      <c r="F1725" s="29"/>
    </row>
    <row r="1726" spans="1:6">
      <c r="A1726" s="29"/>
      <c r="B1726" s="29"/>
      <c r="D1726" s="29"/>
      <c r="E1726" s="29"/>
      <c r="F1726" s="29"/>
    </row>
    <row r="1727" spans="1:6">
      <c r="A1727" s="29"/>
      <c r="B1727" s="29"/>
      <c r="D1727" s="29"/>
      <c r="E1727" s="29"/>
      <c r="F1727" s="29"/>
    </row>
    <row r="1728" spans="1:6">
      <c r="A1728" s="29"/>
      <c r="B1728" s="29"/>
      <c r="D1728" s="29"/>
      <c r="E1728" s="29"/>
      <c r="F1728" s="29"/>
    </row>
    <row r="1729" spans="1:6">
      <c r="A1729" s="29"/>
      <c r="B1729" s="29"/>
      <c r="D1729" s="29"/>
      <c r="E1729" s="29"/>
      <c r="F1729" s="29"/>
    </row>
    <row r="1730" spans="1:6">
      <c r="A1730" s="29"/>
      <c r="B1730" s="29"/>
      <c r="D1730" s="29"/>
      <c r="E1730" s="29"/>
      <c r="F1730" s="29"/>
    </row>
    <row r="1731" spans="1:6">
      <c r="A1731" s="29"/>
      <c r="B1731" s="29"/>
      <c r="D1731" s="29"/>
      <c r="E1731" s="29"/>
      <c r="F1731" s="29"/>
    </row>
    <row r="1732" spans="1:6">
      <c r="A1732" s="29"/>
      <c r="B1732" s="29"/>
      <c r="D1732" s="29"/>
      <c r="E1732" s="29"/>
      <c r="F1732" s="29"/>
    </row>
    <row r="1733" spans="1:6">
      <c r="A1733" s="29"/>
      <c r="B1733" s="29"/>
      <c r="D1733" s="29"/>
      <c r="E1733" s="29"/>
      <c r="F1733" s="29"/>
    </row>
    <row r="1734" spans="1:6">
      <c r="A1734" s="29"/>
      <c r="B1734" s="29"/>
      <c r="D1734" s="29"/>
      <c r="E1734" s="29"/>
      <c r="F1734" s="29"/>
    </row>
    <row r="1735" spans="1:6">
      <c r="A1735" s="29"/>
      <c r="B1735" s="29"/>
      <c r="D1735" s="29"/>
      <c r="E1735" s="29"/>
      <c r="F1735" s="29"/>
    </row>
    <row r="1736" spans="1:6">
      <c r="A1736" s="29"/>
      <c r="B1736" s="29"/>
      <c r="D1736" s="29"/>
      <c r="E1736" s="29"/>
      <c r="F1736" s="29"/>
    </row>
    <row r="1737" spans="1:6">
      <c r="A1737" s="29"/>
      <c r="B1737" s="29"/>
      <c r="D1737" s="29"/>
      <c r="E1737" s="29"/>
      <c r="F1737" s="29"/>
    </row>
    <row r="1738" spans="1:6">
      <c r="A1738" s="29"/>
      <c r="B1738" s="29"/>
      <c r="D1738" s="29"/>
      <c r="E1738" s="29"/>
      <c r="F1738" s="29"/>
    </row>
    <row r="1739" spans="1:6">
      <c r="A1739" s="29"/>
      <c r="B1739" s="29"/>
      <c r="D1739" s="29"/>
      <c r="E1739" s="29"/>
      <c r="F1739" s="29"/>
    </row>
    <row r="1740" spans="1:6">
      <c r="A1740" s="29"/>
      <c r="B1740" s="29"/>
      <c r="D1740" s="29"/>
      <c r="E1740" s="29"/>
      <c r="F1740" s="29"/>
    </row>
    <row r="1741" spans="1:6">
      <c r="A1741" s="29"/>
      <c r="B1741" s="29"/>
      <c r="D1741" s="29"/>
      <c r="E1741" s="29"/>
      <c r="F1741" s="29"/>
    </row>
    <row r="1742" spans="1:6">
      <c r="A1742" s="29"/>
      <c r="B1742" s="29"/>
      <c r="D1742" s="29"/>
      <c r="E1742" s="29"/>
      <c r="F1742" s="29"/>
    </row>
    <row r="1743" spans="1:6">
      <c r="A1743" s="29"/>
      <c r="B1743" s="29"/>
      <c r="D1743" s="29"/>
      <c r="E1743" s="29"/>
      <c r="F1743" s="29"/>
    </row>
    <row r="1744" spans="1:6">
      <c r="A1744" s="29"/>
      <c r="B1744" s="29"/>
      <c r="D1744" s="29"/>
      <c r="E1744" s="29"/>
      <c r="F1744" s="29"/>
    </row>
    <row r="1745" spans="1:6">
      <c r="A1745" s="29"/>
      <c r="B1745" s="29"/>
      <c r="D1745" s="29"/>
      <c r="E1745" s="29"/>
      <c r="F1745" s="29"/>
    </row>
    <row r="1746" spans="1:6">
      <c r="A1746" s="29"/>
      <c r="B1746" s="29"/>
      <c r="D1746" s="29"/>
      <c r="E1746" s="29"/>
      <c r="F1746" s="29"/>
    </row>
    <row r="1747" spans="1:6">
      <c r="A1747" s="29"/>
      <c r="B1747" s="29"/>
      <c r="D1747" s="29"/>
      <c r="E1747" s="29"/>
      <c r="F1747" s="29"/>
    </row>
    <row r="1748" spans="1:6">
      <c r="A1748" s="29"/>
      <c r="B1748" s="29"/>
      <c r="D1748" s="29"/>
      <c r="E1748" s="29"/>
      <c r="F1748" s="29"/>
    </row>
    <row r="1749" spans="1:6">
      <c r="A1749" s="29"/>
      <c r="B1749" s="29"/>
      <c r="D1749" s="29"/>
      <c r="E1749" s="29"/>
      <c r="F1749" s="29"/>
    </row>
    <row r="1750" spans="1:6">
      <c r="A1750" s="29"/>
      <c r="B1750" s="29"/>
      <c r="D1750" s="29"/>
      <c r="E1750" s="29"/>
      <c r="F1750" s="29"/>
    </row>
    <row r="1751" spans="1:6">
      <c r="A1751" s="29"/>
      <c r="B1751" s="29"/>
      <c r="D1751" s="29"/>
      <c r="E1751" s="29"/>
      <c r="F1751" s="29"/>
    </row>
    <row r="1752" spans="1:6">
      <c r="A1752" s="29"/>
      <c r="B1752" s="29"/>
      <c r="D1752" s="29"/>
      <c r="E1752" s="29"/>
      <c r="F1752" s="29"/>
    </row>
    <row r="1753" spans="1:6">
      <c r="A1753" s="29"/>
      <c r="B1753" s="29"/>
      <c r="D1753" s="29"/>
      <c r="E1753" s="29"/>
      <c r="F1753" s="29"/>
    </row>
    <row r="1754" spans="1:6">
      <c r="A1754" s="29"/>
      <c r="B1754" s="29"/>
      <c r="D1754" s="29"/>
      <c r="E1754" s="29"/>
      <c r="F1754" s="29"/>
    </row>
    <row r="1755" spans="1:6">
      <c r="A1755" s="29"/>
      <c r="B1755" s="29"/>
      <c r="D1755" s="29"/>
      <c r="E1755" s="29"/>
      <c r="F1755" s="29"/>
    </row>
    <row r="1756" spans="1:6">
      <c r="A1756" s="29"/>
      <c r="B1756" s="29"/>
      <c r="D1756" s="29"/>
      <c r="E1756" s="29"/>
      <c r="F1756" s="29"/>
    </row>
    <row r="1757" spans="1:6">
      <c r="A1757" s="29"/>
      <c r="B1757" s="29"/>
      <c r="D1757" s="29"/>
      <c r="E1757" s="29"/>
      <c r="F1757" s="29"/>
    </row>
    <row r="1758" spans="1:6">
      <c r="A1758" s="29"/>
      <c r="B1758" s="29"/>
      <c r="D1758" s="29"/>
      <c r="E1758" s="29"/>
      <c r="F1758" s="29"/>
    </row>
    <row r="1759" spans="1:6">
      <c r="A1759" s="29"/>
      <c r="B1759" s="29"/>
      <c r="D1759" s="29"/>
      <c r="E1759" s="29"/>
      <c r="F1759" s="29"/>
    </row>
    <row r="1760" spans="1:6">
      <c r="A1760" s="29"/>
      <c r="B1760" s="29"/>
      <c r="D1760" s="29"/>
      <c r="E1760" s="29"/>
      <c r="F1760" s="29"/>
    </row>
    <row r="1761" spans="1:6">
      <c r="A1761" s="29"/>
      <c r="B1761" s="29"/>
      <c r="D1761" s="29"/>
      <c r="E1761" s="29"/>
      <c r="F1761" s="29"/>
    </row>
    <row r="1762" spans="1:6">
      <c r="A1762" s="29"/>
      <c r="B1762" s="29"/>
      <c r="D1762" s="29"/>
      <c r="E1762" s="29"/>
      <c r="F1762" s="29"/>
    </row>
    <row r="1763" spans="1:6">
      <c r="A1763" s="29"/>
      <c r="B1763" s="29"/>
      <c r="D1763" s="29"/>
      <c r="E1763" s="29"/>
      <c r="F1763" s="29"/>
    </row>
    <row r="1764" spans="1:6">
      <c r="A1764" s="29"/>
      <c r="B1764" s="29"/>
      <c r="D1764" s="29"/>
      <c r="E1764" s="29"/>
      <c r="F1764" s="29"/>
    </row>
    <row r="1765" spans="1:6">
      <c r="A1765" s="29"/>
      <c r="B1765" s="29"/>
      <c r="D1765" s="29"/>
      <c r="E1765" s="29"/>
      <c r="F1765" s="29"/>
    </row>
    <row r="1766" spans="1:6">
      <c r="A1766" s="29"/>
      <c r="B1766" s="29"/>
      <c r="D1766" s="29"/>
      <c r="E1766" s="29"/>
      <c r="F1766" s="29"/>
    </row>
    <row r="1767" spans="1:6">
      <c r="A1767" s="29"/>
      <c r="B1767" s="29"/>
      <c r="D1767" s="29"/>
      <c r="E1767" s="29"/>
      <c r="F1767" s="29"/>
    </row>
    <row r="1768" spans="1:6">
      <c r="A1768" s="29"/>
      <c r="B1768" s="29"/>
      <c r="D1768" s="29"/>
      <c r="E1768" s="29"/>
      <c r="F1768" s="29"/>
    </row>
    <row r="1769" spans="1:6">
      <c r="A1769" s="29"/>
      <c r="B1769" s="29"/>
      <c r="D1769" s="29"/>
      <c r="E1769" s="29"/>
      <c r="F1769" s="29"/>
    </row>
    <row r="1770" spans="1:6">
      <c r="A1770" s="29"/>
      <c r="B1770" s="29"/>
      <c r="D1770" s="29"/>
      <c r="E1770" s="29"/>
      <c r="F1770" s="29"/>
    </row>
    <row r="1771" spans="1:6">
      <c r="A1771" s="29"/>
      <c r="B1771" s="29"/>
      <c r="D1771" s="29"/>
      <c r="E1771" s="29"/>
      <c r="F1771" s="29"/>
    </row>
    <row r="1772" spans="1:6">
      <c r="A1772" s="29"/>
      <c r="B1772" s="29"/>
      <c r="D1772" s="29"/>
      <c r="E1772" s="29"/>
      <c r="F1772" s="29"/>
    </row>
    <row r="1773" spans="1:6">
      <c r="A1773" s="29"/>
      <c r="B1773" s="29"/>
      <c r="D1773" s="29"/>
      <c r="E1773" s="29"/>
      <c r="F1773" s="29"/>
    </row>
    <row r="1774" spans="1:6">
      <c r="A1774" s="29"/>
      <c r="B1774" s="29"/>
      <c r="D1774" s="29"/>
      <c r="E1774" s="29"/>
      <c r="F1774" s="29"/>
    </row>
    <row r="1775" spans="1:6">
      <c r="A1775" s="29"/>
      <c r="B1775" s="29"/>
      <c r="D1775" s="29"/>
      <c r="E1775" s="29"/>
      <c r="F1775" s="29"/>
    </row>
    <row r="1776" spans="1:6">
      <c r="A1776" s="29"/>
      <c r="B1776" s="29"/>
      <c r="D1776" s="29"/>
      <c r="E1776" s="29"/>
      <c r="F1776" s="29"/>
    </row>
    <row r="1777" spans="1:6">
      <c r="A1777" s="29"/>
      <c r="B1777" s="29"/>
      <c r="D1777" s="29"/>
      <c r="E1777" s="29"/>
      <c r="F1777" s="29"/>
    </row>
    <row r="1778" spans="1:6">
      <c r="A1778" s="29"/>
      <c r="B1778" s="29"/>
      <c r="D1778" s="29"/>
      <c r="E1778" s="29"/>
      <c r="F1778" s="29"/>
    </row>
    <row r="1779" spans="1:6">
      <c r="A1779" s="29"/>
      <c r="B1779" s="29"/>
      <c r="D1779" s="29"/>
      <c r="E1779" s="29"/>
      <c r="F1779" s="29"/>
    </row>
    <row r="1780" spans="1:6">
      <c r="A1780" s="29"/>
      <c r="B1780" s="29"/>
      <c r="D1780" s="29"/>
      <c r="E1780" s="29"/>
      <c r="F1780" s="29"/>
    </row>
    <row r="1781" spans="1:6">
      <c r="A1781" s="29"/>
      <c r="B1781" s="29"/>
      <c r="D1781" s="29"/>
      <c r="E1781" s="29"/>
      <c r="F1781" s="29"/>
    </row>
    <row r="1782" spans="1:6">
      <c r="A1782" s="29"/>
      <c r="B1782" s="29"/>
      <c r="D1782" s="29"/>
      <c r="E1782" s="29"/>
      <c r="F1782" s="29"/>
    </row>
    <row r="1783" spans="1:6">
      <c r="A1783" s="29"/>
      <c r="B1783" s="29"/>
      <c r="D1783" s="29"/>
      <c r="E1783" s="29"/>
      <c r="F1783" s="29"/>
    </row>
    <row r="1784" spans="1:6">
      <c r="A1784" s="29"/>
      <c r="B1784" s="29"/>
      <c r="D1784" s="29"/>
      <c r="E1784" s="29"/>
      <c r="F1784" s="29"/>
    </row>
    <row r="1785" spans="1:6">
      <c r="A1785" s="29"/>
      <c r="B1785" s="29"/>
      <c r="D1785" s="29"/>
      <c r="E1785" s="29"/>
      <c r="F1785" s="29"/>
    </row>
    <row r="1786" spans="1:6">
      <c r="A1786" s="29"/>
      <c r="B1786" s="29"/>
      <c r="D1786" s="29"/>
      <c r="E1786" s="29"/>
      <c r="F1786" s="29"/>
    </row>
    <row r="1787" spans="1:6">
      <c r="A1787" s="29"/>
      <c r="B1787" s="29"/>
      <c r="D1787" s="29"/>
      <c r="E1787" s="29"/>
      <c r="F1787" s="29"/>
    </row>
    <row r="1788" spans="1:6">
      <c r="A1788" s="29"/>
      <c r="B1788" s="29"/>
      <c r="D1788" s="29"/>
      <c r="E1788" s="29"/>
      <c r="F1788" s="29"/>
    </row>
    <row r="1789" spans="1:6">
      <c r="A1789" s="29"/>
      <c r="B1789" s="29"/>
      <c r="D1789" s="29"/>
      <c r="E1789" s="29"/>
      <c r="F1789" s="29"/>
    </row>
    <row r="1790" spans="1:6">
      <c r="A1790" s="29"/>
      <c r="B1790" s="29"/>
      <c r="D1790" s="29"/>
      <c r="E1790" s="29"/>
      <c r="F1790" s="29"/>
    </row>
    <row r="1791" spans="1:6">
      <c r="A1791" s="29"/>
      <c r="B1791" s="29"/>
      <c r="D1791" s="29"/>
      <c r="E1791" s="29"/>
      <c r="F1791" s="29"/>
    </row>
    <row r="1792" spans="1:6">
      <c r="A1792" s="29"/>
      <c r="B1792" s="29"/>
      <c r="D1792" s="29"/>
      <c r="E1792" s="29"/>
      <c r="F1792" s="29"/>
    </row>
    <row r="1793" spans="1:6">
      <c r="A1793" s="29"/>
      <c r="B1793" s="29"/>
      <c r="D1793" s="29"/>
      <c r="E1793" s="29"/>
      <c r="F1793" s="29"/>
    </row>
    <row r="1794" spans="1:6">
      <c r="A1794" s="29"/>
      <c r="B1794" s="29"/>
      <c r="D1794" s="29"/>
      <c r="E1794" s="29"/>
      <c r="F1794" s="29"/>
    </row>
    <row r="1795" spans="1:6">
      <c r="A1795" s="29"/>
      <c r="B1795" s="29"/>
      <c r="D1795" s="29"/>
      <c r="E1795" s="29"/>
      <c r="F1795" s="29"/>
    </row>
    <row r="1796" spans="1:6">
      <c r="A1796" s="29"/>
      <c r="B1796" s="29"/>
      <c r="D1796" s="29"/>
      <c r="E1796" s="29"/>
      <c r="F1796" s="29"/>
    </row>
    <row r="1797" spans="1:6">
      <c r="A1797" s="29"/>
      <c r="B1797" s="29"/>
      <c r="D1797" s="29"/>
      <c r="E1797" s="29"/>
      <c r="F1797" s="29"/>
    </row>
    <row r="1798" spans="1:6">
      <c r="A1798" s="29"/>
      <c r="B1798" s="29"/>
      <c r="D1798" s="29"/>
      <c r="E1798" s="29"/>
      <c r="F1798" s="29"/>
    </row>
    <row r="1799" spans="1:6">
      <c r="A1799" s="29"/>
      <c r="B1799" s="29"/>
      <c r="D1799" s="29"/>
      <c r="E1799" s="29"/>
      <c r="F1799" s="29"/>
    </row>
    <row r="1800" spans="1:6">
      <c r="A1800" s="29"/>
      <c r="B1800" s="29"/>
      <c r="D1800" s="29"/>
      <c r="E1800" s="29"/>
      <c r="F1800" s="29"/>
    </row>
    <row r="1801" spans="1:6">
      <c r="A1801" s="29"/>
      <c r="B1801" s="29"/>
      <c r="D1801" s="29"/>
      <c r="E1801" s="29"/>
      <c r="F1801" s="29"/>
    </row>
    <row r="1802" spans="1:6">
      <c r="A1802" s="29"/>
      <c r="B1802" s="29"/>
      <c r="D1802" s="29"/>
      <c r="E1802" s="29"/>
      <c r="F1802" s="29"/>
    </row>
    <row r="1803" spans="1:6">
      <c r="A1803" s="29"/>
      <c r="B1803" s="29"/>
      <c r="D1803" s="29"/>
      <c r="E1803" s="29"/>
      <c r="F1803" s="29"/>
    </row>
    <row r="1804" spans="1:6">
      <c r="A1804" s="29"/>
      <c r="B1804" s="29"/>
      <c r="D1804" s="29"/>
      <c r="E1804" s="29"/>
      <c r="F1804" s="29"/>
    </row>
    <row r="1805" spans="1:6">
      <c r="A1805" s="29"/>
      <c r="B1805" s="29"/>
      <c r="D1805" s="29"/>
      <c r="E1805" s="29"/>
      <c r="F1805" s="29"/>
    </row>
    <row r="1806" spans="1:6">
      <c r="A1806" s="29"/>
      <c r="B1806" s="29"/>
      <c r="D1806" s="29"/>
      <c r="E1806" s="29"/>
      <c r="F1806" s="29"/>
    </row>
    <row r="1807" spans="1:6">
      <c r="A1807" s="29"/>
      <c r="B1807" s="29"/>
      <c r="D1807" s="29"/>
      <c r="E1807" s="29"/>
      <c r="F1807" s="29"/>
    </row>
    <row r="1808" spans="1:6">
      <c r="A1808" s="29"/>
      <c r="B1808" s="29"/>
      <c r="D1808" s="29"/>
      <c r="E1808" s="29"/>
      <c r="F1808" s="29"/>
    </row>
    <row r="1809" spans="1:6">
      <c r="A1809" s="29"/>
      <c r="B1809" s="29"/>
      <c r="D1809" s="29"/>
      <c r="E1809" s="29"/>
      <c r="F1809" s="29"/>
    </row>
    <row r="1810" spans="1:6">
      <c r="A1810" s="29"/>
      <c r="B1810" s="29"/>
      <c r="D1810" s="29"/>
      <c r="E1810" s="29"/>
      <c r="F1810" s="29"/>
    </row>
    <row r="1811" spans="1:6">
      <c r="A1811" s="29"/>
      <c r="B1811" s="29"/>
      <c r="D1811" s="29"/>
      <c r="E1811" s="29"/>
      <c r="F1811" s="29"/>
    </row>
    <row r="1812" spans="1:6">
      <c r="A1812" s="29"/>
      <c r="B1812" s="29"/>
      <c r="D1812" s="29"/>
      <c r="E1812" s="29"/>
      <c r="F1812" s="29"/>
    </row>
    <row r="1813" spans="1:6">
      <c r="A1813" s="29"/>
      <c r="B1813" s="29"/>
      <c r="D1813" s="29"/>
      <c r="E1813" s="29"/>
      <c r="F1813" s="29"/>
    </row>
    <row r="1814" spans="1:6">
      <c r="A1814" s="29"/>
      <c r="B1814" s="29"/>
      <c r="D1814" s="29"/>
      <c r="E1814" s="29"/>
      <c r="F1814" s="29"/>
    </row>
    <row r="1815" spans="1:6">
      <c r="A1815" s="29"/>
      <c r="B1815" s="29"/>
      <c r="D1815" s="29"/>
      <c r="E1815" s="29"/>
      <c r="F1815" s="29"/>
    </row>
    <row r="1816" spans="1:6">
      <c r="A1816" s="29"/>
      <c r="B1816" s="29"/>
      <c r="D1816" s="29"/>
      <c r="E1816" s="29"/>
      <c r="F1816" s="29"/>
    </row>
    <row r="1817" spans="1:6">
      <c r="A1817" s="29"/>
      <c r="B1817" s="29"/>
      <c r="D1817" s="29"/>
      <c r="E1817" s="29"/>
      <c r="F1817" s="29"/>
    </row>
    <row r="1818" spans="1:6">
      <c r="A1818" s="29"/>
      <c r="B1818" s="29"/>
      <c r="D1818" s="29"/>
      <c r="E1818" s="29"/>
      <c r="F1818" s="29"/>
    </row>
    <row r="1819" spans="1:6">
      <c r="A1819" s="29"/>
      <c r="B1819" s="29"/>
      <c r="D1819" s="29"/>
      <c r="E1819" s="29"/>
      <c r="F1819" s="29"/>
    </row>
    <row r="1820" spans="1:6">
      <c r="A1820" s="29"/>
      <c r="B1820" s="29"/>
      <c r="D1820" s="29"/>
      <c r="E1820" s="29"/>
      <c r="F1820" s="29"/>
    </row>
    <row r="1821" spans="1:6">
      <c r="A1821" s="29"/>
      <c r="B1821" s="29"/>
      <c r="D1821" s="29"/>
      <c r="E1821" s="29"/>
      <c r="F1821" s="29"/>
    </row>
    <row r="1822" spans="1:6">
      <c r="A1822" s="29"/>
      <c r="B1822" s="29"/>
      <c r="D1822" s="29"/>
      <c r="E1822" s="29"/>
      <c r="F1822" s="29"/>
    </row>
    <row r="1823" spans="1:6">
      <c r="A1823" s="29"/>
      <c r="B1823" s="29"/>
      <c r="D1823" s="29"/>
      <c r="E1823" s="29"/>
      <c r="F1823" s="29"/>
    </row>
    <row r="1824" spans="1:6">
      <c r="A1824" s="29"/>
      <c r="B1824" s="29"/>
      <c r="D1824" s="29"/>
      <c r="E1824" s="29"/>
      <c r="F1824" s="29"/>
    </row>
    <row r="1825" spans="1:6">
      <c r="A1825" s="29"/>
      <c r="B1825" s="29"/>
      <c r="D1825" s="29"/>
      <c r="E1825" s="29"/>
      <c r="F1825" s="29"/>
    </row>
    <row r="1826" spans="1:6">
      <c r="A1826" s="29"/>
      <c r="B1826" s="29"/>
      <c r="D1826" s="29"/>
      <c r="E1826" s="29"/>
      <c r="F1826" s="29"/>
    </row>
    <row r="1827" spans="1:6">
      <c r="A1827" s="29"/>
      <c r="B1827" s="29"/>
      <c r="D1827" s="29"/>
      <c r="E1827" s="29"/>
      <c r="F1827" s="29"/>
    </row>
    <row r="1828" spans="1:6">
      <c r="A1828" s="29"/>
      <c r="B1828" s="29"/>
      <c r="D1828" s="29"/>
      <c r="E1828" s="29"/>
      <c r="F1828" s="29"/>
    </row>
    <row r="1829" spans="1:6">
      <c r="A1829" s="29"/>
      <c r="B1829" s="29"/>
      <c r="D1829" s="29"/>
      <c r="E1829" s="29"/>
      <c r="F1829" s="29"/>
    </row>
    <row r="1830" spans="1:6">
      <c r="A1830" s="29"/>
      <c r="B1830" s="29"/>
      <c r="D1830" s="29"/>
      <c r="E1830" s="29"/>
      <c r="F1830" s="29"/>
    </row>
    <row r="1831" spans="1:6">
      <c r="A1831" s="29"/>
      <c r="B1831" s="29"/>
      <c r="D1831" s="29"/>
      <c r="E1831" s="29"/>
      <c r="F1831" s="29"/>
    </row>
    <row r="1832" spans="1:6">
      <c r="A1832" s="29"/>
      <c r="B1832" s="29"/>
      <c r="D1832" s="29"/>
      <c r="E1832" s="29"/>
      <c r="F1832" s="29"/>
    </row>
    <row r="1833" spans="1:6">
      <c r="A1833" s="29"/>
      <c r="B1833" s="29"/>
      <c r="D1833" s="29"/>
      <c r="E1833" s="29"/>
      <c r="F1833" s="29"/>
    </row>
    <row r="1834" spans="1:6">
      <c r="A1834" s="29"/>
      <c r="B1834" s="29"/>
      <c r="D1834" s="29"/>
      <c r="E1834" s="29"/>
      <c r="F1834" s="29"/>
    </row>
    <row r="1835" spans="1:6">
      <c r="A1835" s="29"/>
      <c r="B1835" s="29"/>
      <c r="D1835" s="29"/>
      <c r="E1835" s="29"/>
      <c r="F1835" s="29"/>
    </row>
    <row r="1836" spans="1:6">
      <c r="A1836" s="29"/>
      <c r="B1836" s="29"/>
      <c r="D1836" s="29"/>
      <c r="E1836" s="29"/>
      <c r="F1836" s="29"/>
    </row>
    <row r="1837" spans="1:6">
      <c r="A1837" s="29"/>
      <c r="B1837" s="29"/>
      <c r="D1837" s="29"/>
      <c r="E1837" s="29"/>
      <c r="F1837" s="29"/>
    </row>
    <row r="1838" spans="1:6">
      <c r="A1838" s="29"/>
      <c r="B1838" s="29"/>
      <c r="D1838" s="29"/>
      <c r="E1838" s="29"/>
      <c r="F1838" s="29"/>
    </row>
    <row r="1839" spans="1:6">
      <c r="A1839" s="29"/>
      <c r="B1839" s="29"/>
      <c r="D1839" s="29"/>
      <c r="E1839" s="29"/>
      <c r="F1839" s="29"/>
    </row>
    <row r="1840" spans="1:6">
      <c r="A1840" s="29"/>
      <c r="B1840" s="29"/>
      <c r="D1840" s="29"/>
      <c r="E1840" s="29"/>
      <c r="F1840" s="29"/>
    </row>
    <row r="1841" spans="1:6">
      <c r="A1841" s="29"/>
      <c r="B1841" s="29"/>
      <c r="D1841" s="29"/>
      <c r="E1841" s="29"/>
      <c r="F1841" s="29"/>
    </row>
    <row r="1842" spans="1:6">
      <c r="A1842" s="29"/>
      <c r="B1842" s="29"/>
      <c r="D1842" s="29"/>
      <c r="E1842" s="29"/>
      <c r="F1842" s="29"/>
    </row>
    <row r="1843" spans="1:6">
      <c r="A1843" s="29"/>
      <c r="B1843" s="29"/>
      <c r="D1843" s="29"/>
      <c r="E1843" s="29"/>
      <c r="F1843" s="29"/>
    </row>
    <row r="1844" spans="1:6">
      <c r="A1844" s="29"/>
      <c r="B1844" s="29"/>
      <c r="D1844" s="29"/>
      <c r="E1844" s="29"/>
      <c r="F1844" s="29"/>
    </row>
    <row r="1845" spans="1:6">
      <c r="A1845" s="29"/>
      <c r="B1845" s="29"/>
      <c r="D1845" s="29"/>
      <c r="E1845" s="29"/>
      <c r="F1845" s="29"/>
    </row>
    <row r="1846" spans="1:6">
      <c r="A1846" s="29"/>
      <c r="B1846" s="29"/>
      <c r="D1846" s="29"/>
      <c r="E1846" s="29"/>
      <c r="F1846" s="29"/>
    </row>
    <row r="1847" spans="1:6">
      <c r="A1847" s="29"/>
      <c r="B1847" s="29"/>
      <c r="D1847" s="29"/>
      <c r="E1847" s="29"/>
      <c r="F1847" s="29"/>
    </row>
    <row r="1848" spans="1:6">
      <c r="A1848" s="29"/>
      <c r="B1848" s="29"/>
      <c r="D1848" s="29"/>
      <c r="E1848" s="29"/>
      <c r="F1848" s="29"/>
    </row>
    <row r="1849" spans="1:6">
      <c r="A1849" s="29"/>
      <c r="B1849" s="29"/>
      <c r="D1849" s="29"/>
      <c r="E1849" s="29"/>
      <c r="F1849" s="29"/>
    </row>
    <row r="1850" spans="1:6">
      <c r="A1850" s="29"/>
      <c r="B1850" s="29"/>
      <c r="D1850" s="29"/>
      <c r="E1850" s="29"/>
      <c r="F1850" s="29"/>
    </row>
    <row r="1851" spans="1:6">
      <c r="A1851" s="29"/>
      <c r="B1851" s="29"/>
      <c r="D1851" s="29"/>
      <c r="E1851" s="29"/>
      <c r="F1851" s="29"/>
    </row>
    <row r="1852" spans="1:6">
      <c r="A1852" s="29"/>
      <c r="B1852" s="29"/>
      <c r="D1852" s="29"/>
      <c r="E1852" s="29"/>
      <c r="F1852" s="29"/>
    </row>
    <row r="1853" spans="1:6">
      <c r="A1853" s="29"/>
      <c r="B1853" s="29"/>
      <c r="D1853" s="29"/>
      <c r="E1853" s="29"/>
      <c r="F1853" s="29"/>
    </row>
    <row r="1854" spans="1:6">
      <c r="A1854" s="29"/>
      <c r="B1854" s="29"/>
      <c r="D1854" s="29"/>
      <c r="E1854" s="29"/>
      <c r="F1854" s="29"/>
    </row>
    <row r="1855" spans="1:6">
      <c r="A1855" s="29"/>
      <c r="B1855" s="29"/>
      <c r="D1855" s="29"/>
      <c r="E1855" s="29"/>
      <c r="F1855" s="29"/>
    </row>
    <row r="1856" spans="1:6">
      <c r="A1856" s="29"/>
      <c r="B1856" s="29"/>
      <c r="D1856" s="29"/>
      <c r="E1856" s="29"/>
      <c r="F1856" s="29"/>
    </row>
    <row r="1857" spans="1:6">
      <c r="A1857" s="29"/>
      <c r="B1857" s="29"/>
      <c r="D1857" s="29"/>
      <c r="E1857" s="29"/>
      <c r="F1857" s="29"/>
    </row>
    <row r="1858" spans="1:6">
      <c r="A1858" s="29"/>
      <c r="B1858" s="29"/>
      <c r="D1858" s="29"/>
      <c r="E1858" s="29"/>
      <c r="F1858" s="29"/>
    </row>
    <row r="1859" spans="1:6">
      <c r="A1859" s="29"/>
      <c r="B1859" s="29"/>
      <c r="D1859" s="29"/>
      <c r="E1859" s="29"/>
      <c r="F1859" s="29"/>
    </row>
    <row r="1860" spans="1:6">
      <c r="A1860" s="29"/>
      <c r="B1860" s="29"/>
      <c r="D1860" s="29"/>
      <c r="E1860" s="29"/>
      <c r="F1860" s="29"/>
    </row>
    <row r="1861" spans="1:6">
      <c r="A1861" s="29"/>
      <c r="B1861" s="29"/>
      <c r="D1861" s="29"/>
      <c r="E1861" s="29"/>
      <c r="F1861" s="29"/>
    </row>
    <row r="1862" spans="1:6">
      <c r="A1862" s="29"/>
      <c r="B1862" s="29"/>
      <c r="D1862" s="29"/>
      <c r="E1862" s="29"/>
      <c r="F1862" s="29"/>
    </row>
    <row r="1863" spans="1:6">
      <c r="A1863" s="29"/>
      <c r="B1863" s="29"/>
      <c r="D1863" s="29"/>
      <c r="E1863" s="29"/>
      <c r="F1863" s="29"/>
    </row>
    <row r="1864" spans="1:6">
      <c r="A1864" s="29"/>
      <c r="B1864" s="29"/>
      <c r="D1864" s="29"/>
      <c r="E1864" s="29"/>
      <c r="F1864" s="29"/>
    </row>
    <row r="1865" spans="1:6">
      <c r="A1865" s="29"/>
      <c r="B1865" s="29"/>
      <c r="D1865" s="29"/>
      <c r="E1865" s="29"/>
      <c r="F1865" s="29"/>
    </row>
    <row r="1866" spans="1:6">
      <c r="A1866" s="29"/>
      <c r="B1866" s="29"/>
      <c r="D1866" s="29"/>
      <c r="E1866" s="29"/>
      <c r="F1866" s="29"/>
    </row>
    <row r="1867" spans="1:6">
      <c r="A1867" s="29"/>
      <c r="B1867" s="29"/>
      <c r="D1867" s="29"/>
      <c r="E1867" s="29"/>
      <c r="F1867" s="29"/>
    </row>
    <row r="1868" spans="1:6">
      <c r="A1868" s="29"/>
      <c r="B1868" s="29"/>
      <c r="D1868" s="29"/>
      <c r="E1868" s="29"/>
      <c r="F1868" s="29"/>
    </row>
    <row r="1869" spans="1:6">
      <c r="A1869" s="29"/>
      <c r="B1869" s="29"/>
      <c r="D1869" s="29"/>
      <c r="E1869" s="29"/>
      <c r="F1869" s="29"/>
    </row>
    <row r="1870" spans="1:6">
      <c r="A1870" s="29"/>
      <c r="B1870" s="29"/>
      <c r="D1870" s="29"/>
      <c r="E1870" s="29"/>
      <c r="F1870" s="29"/>
    </row>
    <row r="1871" spans="1:6">
      <c r="A1871" s="29"/>
      <c r="B1871" s="29"/>
      <c r="D1871" s="29"/>
      <c r="E1871" s="29"/>
      <c r="F1871" s="29"/>
    </row>
    <row r="1872" spans="1:6">
      <c r="A1872" s="29"/>
      <c r="B1872" s="29"/>
      <c r="D1872" s="29"/>
      <c r="E1872" s="29"/>
      <c r="F1872" s="29"/>
    </row>
    <row r="1873" spans="1:6">
      <c r="A1873" s="29"/>
      <c r="B1873" s="29"/>
      <c r="D1873" s="29"/>
      <c r="E1873" s="29"/>
      <c r="F1873" s="29"/>
    </row>
    <row r="1874" spans="1:6">
      <c r="A1874" s="29"/>
      <c r="B1874" s="29"/>
      <c r="D1874" s="29"/>
      <c r="E1874" s="29"/>
      <c r="F1874" s="29"/>
    </row>
    <row r="1875" spans="1:6">
      <c r="A1875" s="29"/>
      <c r="B1875" s="29"/>
      <c r="D1875" s="29"/>
      <c r="E1875" s="29"/>
      <c r="F1875" s="29"/>
    </row>
    <row r="1876" spans="1:6">
      <c r="A1876" s="29"/>
      <c r="B1876" s="29"/>
      <c r="D1876" s="29"/>
      <c r="E1876" s="29"/>
      <c r="F1876" s="29"/>
    </row>
    <row r="1877" spans="1:6">
      <c r="A1877" s="29"/>
      <c r="B1877" s="29"/>
      <c r="D1877" s="29"/>
      <c r="E1877" s="29"/>
      <c r="F1877" s="29"/>
    </row>
    <row r="1878" spans="1:6">
      <c r="A1878" s="29"/>
      <c r="B1878" s="29"/>
      <c r="D1878" s="29"/>
      <c r="E1878" s="29"/>
      <c r="F1878" s="29"/>
    </row>
    <row r="1879" spans="1:6">
      <c r="A1879" s="29"/>
      <c r="B1879" s="29"/>
      <c r="D1879" s="29"/>
      <c r="E1879" s="29"/>
      <c r="F1879" s="29"/>
    </row>
    <row r="1880" spans="1:6">
      <c r="A1880" s="29"/>
      <c r="B1880" s="29"/>
      <c r="D1880" s="29"/>
      <c r="E1880" s="29"/>
      <c r="F1880" s="29"/>
    </row>
    <row r="1881" spans="1:6">
      <c r="A1881" s="29"/>
      <c r="B1881" s="29"/>
      <c r="D1881" s="29"/>
      <c r="E1881" s="29"/>
      <c r="F1881" s="29"/>
    </row>
    <row r="1882" spans="1:6">
      <c r="A1882" s="29"/>
      <c r="B1882" s="29"/>
      <c r="D1882" s="29"/>
      <c r="E1882" s="29"/>
      <c r="F1882" s="29"/>
    </row>
    <row r="1883" spans="1:6">
      <c r="A1883" s="29"/>
      <c r="B1883" s="29"/>
      <c r="D1883" s="29"/>
      <c r="E1883" s="29"/>
      <c r="F1883" s="29"/>
    </row>
    <row r="1884" spans="1:6">
      <c r="A1884" s="29"/>
      <c r="B1884" s="29"/>
      <c r="D1884" s="29"/>
      <c r="E1884" s="29"/>
      <c r="F1884" s="29"/>
    </row>
    <row r="1885" spans="1:6">
      <c r="A1885" s="29"/>
      <c r="B1885" s="29"/>
      <c r="D1885" s="29"/>
      <c r="E1885" s="29"/>
      <c r="F1885" s="29"/>
    </row>
    <row r="1886" spans="1:6">
      <c r="A1886" s="29"/>
      <c r="B1886" s="29"/>
      <c r="D1886" s="29"/>
      <c r="E1886" s="29"/>
      <c r="F1886" s="29"/>
    </row>
    <row r="1887" spans="1:6">
      <c r="A1887" s="29"/>
      <c r="B1887" s="29"/>
      <c r="D1887" s="29"/>
      <c r="E1887" s="29"/>
      <c r="F1887" s="29"/>
    </row>
    <row r="1888" spans="1:6">
      <c r="A1888" s="29"/>
      <c r="B1888" s="29"/>
      <c r="D1888" s="29"/>
      <c r="E1888" s="29"/>
      <c r="F1888" s="29"/>
    </row>
    <row r="1889" spans="1:6">
      <c r="A1889" s="29"/>
      <c r="B1889" s="29"/>
      <c r="D1889" s="29"/>
      <c r="E1889" s="29"/>
      <c r="F1889" s="29"/>
    </row>
    <row r="1890" spans="1:6">
      <c r="A1890" s="29"/>
      <c r="B1890" s="29"/>
      <c r="D1890" s="29"/>
      <c r="E1890" s="29"/>
      <c r="F1890" s="29"/>
    </row>
    <row r="1891" spans="1:6">
      <c r="A1891" s="29"/>
      <c r="B1891" s="29"/>
      <c r="D1891" s="29"/>
      <c r="E1891" s="29"/>
      <c r="F1891" s="29"/>
    </row>
    <row r="1892" spans="1:6">
      <c r="A1892" s="29"/>
      <c r="B1892" s="29"/>
      <c r="D1892" s="29"/>
      <c r="E1892" s="29"/>
      <c r="F1892" s="29"/>
    </row>
    <row r="1893" spans="1:6">
      <c r="A1893" s="29"/>
      <c r="B1893" s="29"/>
      <c r="D1893" s="29"/>
      <c r="E1893" s="29"/>
      <c r="F1893" s="29"/>
    </row>
    <row r="1894" spans="1:6">
      <c r="A1894" s="29"/>
      <c r="B1894" s="29"/>
      <c r="D1894" s="29"/>
      <c r="E1894" s="29"/>
      <c r="F1894" s="29"/>
    </row>
    <row r="1895" spans="1:6">
      <c r="A1895" s="29"/>
      <c r="B1895" s="29"/>
      <c r="D1895" s="29"/>
      <c r="E1895" s="29"/>
      <c r="F1895" s="29"/>
    </row>
    <row r="1896" spans="1:6">
      <c r="A1896" s="29"/>
      <c r="B1896" s="29"/>
      <c r="D1896" s="29"/>
      <c r="E1896" s="29"/>
      <c r="F1896" s="29"/>
    </row>
    <row r="1897" spans="1:6">
      <c r="A1897" s="29"/>
      <c r="B1897" s="29"/>
      <c r="D1897" s="29"/>
      <c r="E1897" s="29"/>
      <c r="F1897" s="29"/>
    </row>
    <row r="1898" spans="1:6">
      <c r="A1898" s="29"/>
      <c r="B1898" s="29"/>
      <c r="D1898" s="29"/>
      <c r="E1898" s="29"/>
      <c r="F1898" s="29"/>
    </row>
    <row r="1899" spans="1:6">
      <c r="A1899" s="29"/>
      <c r="B1899" s="29"/>
      <c r="D1899" s="29"/>
      <c r="E1899" s="29"/>
      <c r="F1899" s="29"/>
    </row>
    <row r="1900" spans="1:6">
      <c r="A1900" s="29"/>
      <c r="B1900" s="29"/>
      <c r="D1900" s="29"/>
      <c r="E1900" s="29"/>
      <c r="F1900" s="29"/>
    </row>
    <row r="1901" spans="1:6">
      <c r="A1901" s="29"/>
      <c r="B1901" s="29"/>
      <c r="D1901" s="29"/>
      <c r="E1901" s="29"/>
      <c r="F1901" s="29"/>
    </row>
    <row r="1902" spans="1:6">
      <c r="A1902" s="29"/>
      <c r="B1902" s="29"/>
      <c r="D1902" s="29"/>
      <c r="E1902" s="29"/>
      <c r="F1902" s="29"/>
    </row>
    <row r="1903" spans="1:6">
      <c r="A1903" s="29"/>
      <c r="B1903" s="29"/>
      <c r="D1903" s="29"/>
      <c r="E1903" s="29"/>
      <c r="F1903" s="29"/>
    </row>
    <row r="1904" spans="1:6">
      <c r="A1904" s="29"/>
      <c r="B1904" s="29"/>
      <c r="D1904" s="29"/>
      <c r="E1904" s="29"/>
      <c r="F1904" s="29"/>
    </row>
    <row r="1905" spans="1:6">
      <c r="A1905" s="29"/>
      <c r="B1905" s="29"/>
      <c r="D1905" s="29"/>
      <c r="E1905" s="29"/>
      <c r="F1905" s="29"/>
    </row>
    <row r="1906" spans="1:6">
      <c r="A1906" s="29"/>
      <c r="B1906" s="29"/>
      <c r="D1906" s="29"/>
      <c r="E1906" s="29"/>
      <c r="F1906" s="29"/>
    </row>
    <row r="1907" spans="1:6">
      <c r="A1907" s="29"/>
      <c r="B1907" s="29"/>
      <c r="D1907" s="29"/>
      <c r="E1907" s="29"/>
      <c r="F1907" s="29"/>
    </row>
    <row r="1908" spans="1:6">
      <c r="A1908" s="29"/>
      <c r="B1908" s="29"/>
      <c r="D1908" s="29"/>
      <c r="E1908" s="29"/>
      <c r="F1908" s="29"/>
    </row>
    <row r="1909" spans="1:6">
      <c r="A1909" s="29"/>
      <c r="B1909" s="29"/>
      <c r="D1909" s="29"/>
      <c r="E1909" s="29"/>
      <c r="F1909" s="29"/>
    </row>
    <row r="1910" spans="1:6">
      <c r="A1910" s="29"/>
      <c r="B1910" s="29"/>
      <c r="D1910" s="29"/>
      <c r="E1910" s="29"/>
      <c r="F1910" s="29"/>
    </row>
    <row r="1911" spans="1:6">
      <c r="A1911" s="29"/>
      <c r="B1911" s="29"/>
      <c r="D1911" s="29"/>
      <c r="E1911" s="29"/>
      <c r="F1911" s="29"/>
    </row>
    <row r="1912" spans="1:6">
      <c r="A1912" s="29"/>
      <c r="B1912" s="29"/>
      <c r="D1912" s="29"/>
      <c r="E1912" s="29"/>
      <c r="F1912" s="29"/>
    </row>
    <row r="1913" spans="1:6">
      <c r="A1913" s="29"/>
      <c r="B1913" s="29"/>
      <c r="D1913" s="29"/>
      <c r="E1913" s="29"/>
      <c r="F1913" s="29"/>
    </row>
    <row r="1914" spans="1:6">
      <c r="A1914" s="29"/>
      <c r="B1914" s="29"/>
      <c r="D1914" s="29"/>
      <c r="E1914" s="29"/>
      <c r="F1914" s="29"/>
    </row>
    <row r="1915" spans="1:6">
      <c r="A1915" s="29"/>
      <c r="B1915" s="29"/>
      <c r="D1915" s="29"/>
      <c r="E1915" s="29"/>
      <c r="F1915" s="29"/>
    </row>
    <row r="1916" spans="1:6">
      <c r="A1916" s="29"/>
      <c r="B1916" s="29"/>
      <c r="D1916" s="29"/>
      <c r="E1916" s="29"/>
      <c r="F1916" s="29"/>
    </row>
    <row r="1917" spans="1:6">
      <c r="A1917" s="29"/>
      <c r="B1917" s="29"/>
      <c r="D1917" s="29"/>
      <c r="E1917" s="29"/>
      <c r="F1917" s="29"/>
    </row>
    <row r="1918" spans="1:6">
      <c r="A1918" s="29"/>
      <c r="B1918" s="29"/>
      <c r="D1918" s="29"/>
      <c r="E1918" s="29"/>
      <c r="F1918" s="29"/>
    </row>
    <row r="1919" spans="1:6">
      <c r="A1919" s="29"/>
      <c r="B1919" s="29"/>
      <c r="D1919" s="29"/>
      <c r="E1919" s="29"/>
      <c r="F1919" s="29"/>
    </row>
    <row r="1920" spans="1:6">
      <c r="A1920" s="29"/>
      <c r="B1920" s="29"/>
      <c r="D1920" s="29"/>
      <c r="E1920" s="29"/>
      <c r="F1920" s="29"/>
    </row>
    <row r="1921" spans="1:6">
      <c r="A1921" s="29"/>
      <c r="B1921" s="29"/>
      <c r="D1921" s="29"/>
      <c r="E1921" s="29"/>
      <c r="F1921" s="29"/>
    </row>
    <row r="1922" spans="1:6">
      <c r="A1922" s="29"/>
      <c r="B1922" s="29"/>
      <c r="D1922" s="29"/>
      <c r="E1922" s="29"/>
      <c r="F1922" s="29"/>
    </row>
    <row r="1923" spans="1:6">
      <c r="A1923" s="29"/>
      <c r="B1923" s="29"/>
      <c r="D1923" s="29"/>
      <c r="E1923" s="29"/>
      <c r="F1923" s="29"/>
    </row>
    <row r="1924" spans="1:6">
      <c r="A1924" s="29"/>
      <c r="B1924" s="29"/>
      <c r="D1924" s="29"/>
      <c r="E1924" s="29"/>
      <c r="F1924" s="29"/>
    </row>
    <row r="1925" spans="1:6">
      <c r="A1925" s="29"/>
      <c r="B1925" s="29"/>
      <c r="D1925" s="29"/>
      <c r="E1925" s="29"/>
      <c r="F1925" s="29"/>
    </row>
    <row r="1926" spans="1:6">
      <c r="A1926" s="29"/>
      <c r="B1926" s="29"/>
      <c r="D1926" s="29"/>
      <c r="E1926" s="29"/>
      <c r="F1926" s="29"/>
    </row>
    <row r="1927" spans="1:6">
      <c r="A1927" s="29"/>
      <c r="B1927" s="29"/>
      <c r="D1927" s="29"/>
      <c r="E1927" s="29"/>
      <c r="F1927" s="29"/>
    </row>
    <row r="1928" spans="1:6">
      <c r="A1928" s="29"/>
      <c r="B1928" s="29"/>
      <c r="D1928" s="29"/>
      <c r="E1928" s="29"/>
      <c r="F1928" s="29"/>
    </row>
    <row r="1929" spans="1:6">
      <c r="A1929" s="29"/>
      <c r="B1929" s="29"/>
      <c r="D1929" s="29"/>
      <c r="E1929" s="29"/>
      <c r="F1929" s="29"/>
    </row>
    <row r="1930" spans="1:6">
      <c r="A1930" s="29"/>
      <c r="B1930" s="29"/>
      <c r="D1930" s="29"/>
      <c r="E1930" s="29"/>
      <c r="F1930" s="29"/>
    </row>
    <row r="1931" spans="1:6">
      <c r="A1931" s="29"/>
      <c r="B1931" s="29"/>
      <c r="D1931" s="29"/>
      <c r="E1931" s="29"/>
      <c r="F1931" s="29"/>
    </row>
    <row r="1932" spans="1:6">
      <c r="A1932" s="29"/>
      <c r="B1932" s="29"/>
      <c r="D1932" s="29"/>
      <c r="E1932" s="29"/>
      <c r="F1932" s="29"/>
    </row>
    <row r="1933" spans="1:6">
      <c r="A1933" s="29"/>
      <c r="B1933" s="29"/>
      <c r="D1933" s="29"/>
      <c r="E1933" s="29"/>
      <c r="F1933" s="29"/>
    </row>
    <row r="1934" spans="1:6">
      <c r="A1934" s="29"/>
      <c r="B1934" s="29"/>
      <c r="D1934" s="29"/>
      <c r="E1934" s="29"/>
      <c r="F1934" s="29"/>
    </row>
    <row r="1935" spans="1:6">
      <c r="A1935" s="29"/>
      <c r="B1935" s="29"/>
      <c r="D1935" s="29"/>
      <c r="E1935" s="29"/>
      <c r="F1935" s="29"/>
    </row>
    <row r="1936" spans="1:6">
      <c r="A1936" s="29"/>
      <c r="B1936" s="29"/>
      <c r="D1936" s="29"/>
      <c r="E1936" s="29"/>
      <c r="F1936" s="29"/>
    </row>
    <row r="1937" spans="1:6">
      <c r="A1937" s="29"/>
      <c r="B1937" s="29"/>
      <c r="D1937" s="29"/>
      <c r="E1937" s="29"/>
      <c r="F1937" s="29"/>
    </row>
    <row r="1938" spans="1:6">
      <c r="A1938" s="29"/>
      <c r="B1938" s="29"/>
      <c r="D1938" s="29"/>
      <c r="E1938" s="29"/>
      <c r="F1938" s="29"/>
    </row>
    <row r="1939" spans="1:6">
      <c r="A1939" s="29"/>
      <c r="B1939" s="29"/>
      <c r="D1939" s="29"/>
      <c r="E1939" s="29"/>
      <c r="F1939" s="29"/>
    </row>
    <row r="1940" spans="1:6">
      <c r="A1940" s="29"/>
      <c r="B1940" s="29"/>
      <c r="D1940" s="29"/>
      <c r="E1940" s="29"/>
      <c r="F1940" s="29"/>
    </row>
    <row r="1941" spans="1:6">
      <c r="A1941" s="29"/>
      <c r="B1941" s="29"/>
      <c r="D1941" s="29"/>
      <c r="E1941" s="29"/>
      <c r="F1941" s="29"/>
    </row>
    <row r="1942" spans="1:6">
      <c r="A1942" s="29"/>
      <c r="B1942" s="29"/>
      <c r="D1942" s="29"/>
      <c r="E1942" s="29"/>
      <c r="F1942" s="29"/>
    </row>
    <row r="1943" spans="1:6">
      <c r="A1943" s="29"/>
      <c r="B1943" s="29"/>
      <c r="D1943" s="29"/>
      <c r="E1943" s="29"/>
      <c r="F1943" s="29"/>
    </row>
    <row r="1944" spans="1:6">
      <c r="A1944" s="29"/>
      <c r="B1944" s="29"/>
      <c r="D1944" s="29"/>
      <c r="E1944" s="29"/>
      <c r="F1944" s="29"/>
    </row>
    <row r="1945" spans="1:6">
      <c r="A1945" s="29"/>
      <c r="B1945" s="29"/>
      <c r="D1945" s="29"/>
      <c r="E1945" s="29"/>
      <c r="F1945" s="29"/>
    </row>
    <row r="1946" spans="1:6">
      <c r="A1946" s="29"/>
      <c r="B1946" s="29"/>
      <c r="D1946" s="29"/>
      <c r="E1946" s="29"/>
      <c r="F1946" s="29"/>
    </row>
    <row r="1947" spans="1:6">
      <c r="A1947" s="29"/>
      <c r="B1947" s="29"/>
      <c r="D1947" s="29"/>
      <c r="E1947" s="29"/>
      <c r="F1947" s="29"/>
    </row>
    <row r="1948" spans="1:6">
      <c r="A1948" s="29"/>
      <c r="B1948" s="29"/>
      <c r="D1948" s="29"/>
      <c r="E1948" s="29"/>
      <c r="F1948" s="29"/>
    </row>
    <row r="1949" spans="1:6">
      <c r="A1949" s="29"/>
      <c r="B1949" s="29"/>
      <c r="D1949" s="29"/>
      <c r="E1949" s="29"/>
      <c r="F1949" s="29"/>
    </row>
    <row r="1950" spans="1:6">
      <c r="A1950" s="29"/>
      <c r="B1950" s="29"/>
      <c r="D1950" s="29"/>
      <c r="E1950" s="29"/>
      <c r="F1950" s="29"/>
    </row>
    <row r="1951" spans="1:6">
      <c r="A1951" s="29"/>
      <c r="B1951" s="29"/>
      <c r="D1951" s="29"/>
      <c r="E1951" s="29"/>
      <c r="F1951" s="29"/>
    </row>
    <row r="1952" spans="1:6">
      <c r="A1952" s="29"/>
      <c r="B1952" s="29"/>
      <c r="D1952" s="29"/>
      <c r="E1952" s="29"/>
      <c r="F1952" s="29"/>
    </row>
    <row r="1953" spans="1:6">
      <c r="A1953" s="29"/>
      <c r="B1953" s="29"/>
      <c r="D1953" s="29"/>
      <c r="E1953" s="29"/>
      <c r="F1953" s="29"/>
    </row>
    <row r="1954" spans="1:6">
      <c r="A1954" s="29"/>
      <c r="B1954" s="29"/>
      <c r="D1954" s="29"/>
      <c r="E1954" s="29"/>
      <c r="F1954" s="29"/>
    </row>
    <row r="1955" spans="1:6">
      <c r="A1955" s="29"/>
      <c r="B1955" s="29"/>
      <c r="D1955" s="29"/>
      <c r="E1955" s="29"/>
      <c r="F1955" s="29"/>
    </row>
    <row r="1956" spans="1:6">
      <c r="A1956" s="29"/>
      <c r="B1956" s="29"/>
      <c r="D1956" s="29"/>
      <c r="E1956" s="29"/>
      <c r="F1956" s="29"/>
    </row>
    <row r="1957" spans="1:6">
      <c r="A1957" s="29"/>
      <c r="B1957" s="29"/>
      <c r="D1957" s="29"/>
      <c r="E1957" s="29"/>
      <c r="F1957" s="29"/>
    </row>
    <row r="1958" spans="1:6">
      <c r="A1958" s="29"/>
      <c r="B1958" s="29"/>
      <c r="D1958" s="29"/>
      <c r="E1958" s="29"/>
      <c r="F1958" s="29"/>
    </row>
    <row r="1959" spans="1:6">
      <c r="A1959" s="29"/>
      <c r="B1959" s="29"/>
      <c r="D1959" s="29"/>
      <c r="E1959" s="29"/>
      <c r="F1959" s="29"/>
    </row>
    <row r="1960" spans="1:6">
      <c r="A1960" s="29"/>
      <c r="B1960" s="29"/>
      <c r="D1960" s="29"/>
      <c r="E1960" s="29"/>
      <c r="F1960" s="29"/>
    </row>
    <row r="1961" spans="1:6">
      <c r="A1961" s="29"/>
      <c r="B1961" s="29"/>
      <c r="D1961" s="29"/>
      <c r="E1961" s="29"/>
      <c r="F1961" s="29"/>
    </row>
    <row r="1962" spans="1:6">
      <c r="A1962" s="29"/>
      <c r="B1962" s="29"/>
      <c r="D1962" s="29"/>
      <c r="E1962" s="29"/>
      <c r="F1962" s="29"/>
    </row>
    <row r="1963" spans="1:6">
      <c r="A1963" s="29"/>
      <c r="B1963" s="29"/>
      <c r="D1963" s="29"/>
      <c r="E1963" s="29"/>
      <c r="F1963" s="29"/>
    </row>
    <row r="1964" spans="1:6">
      <c r="A1964" s="29"/>
      <c r="B1964" s="29"/>
      <c r="D1964" s="29"/>
      <c r="E1964" s="29"/>
      <c r="F1964" s="29"/>
    </row>
    <row r="1965" spans="1:6">
      <c r="A1965" s="29"/>
      <c r="B1965" s="29"/>
      <c r="D1965" s="29"/>
      <c r="E1965" s="29"/>
      <c r="F1965" s="29"/>
    </row>
    <row r="1966" spans="1:6">
      <c r="A1966" s="29"/>
      <c r="B1966" s="29"/>
      <c r="D1966" s="29"/>
      <c r="E1966" s="29"/>
      <c r="F1966" s="29"/>
    </row>
    <row r="1967" spans="1:6">
      <c r="A1967" s="29"/>
      <c r="B1967" s="29"/>
      <c r="D1967" s="29"/>
      <c r="E1967" s="29"/>
      <c r="F1967" s="29"/>
    </row>
    <row r="1968" spans="1:6">
      <c r="A1968" s="29"/>
      <c r="B1968" s="29"/>
      <c r="D1968" s="29"/>
      <c r="E1968" s="29"/>
      <c r="F1968" s="29"/>
    </row>
    <row r="1969" spans="1:6">
      <c r="A1969" s="29"/>
      <c r="B1969" s="29"/>
      <c r="D1969" s="29"/>
      <c r="E1969" s="29"/>
      <c r="F1969" s="29"/>
    </row>
    <row r="1970" spans="1:6">
      <c r="A1970" s="29"/>
      <c r="B1970" s="29"/>
      <c r="D1970" s="29"/>
      <c r="E1970" s="29"/>
      <c r="F1970" s="29"/>
    </row>
    <row r="1971" spans="1:6">
      <c r="A1971" s="29"/>
      <c r="B1971" s="29"/>
      <c r="D1971" s="29"/>
      <c r="E1971" s="29"/>
      <c r="F1971" s="29"/>
    </row>
    <row r="1972" spans="1:6">
      <c r="A1972" s="29"/>
      <c r="B1972" s="29"/>
      <c r="D1972" s="29"/>
      <c r="E1972" s="29"/>
      <c r="F1972" s="29"/>
    </row>
    <row r="1973" spans="1:6">
      <c r="A1973" s="29"/>
      <c r="B1973" s="29"/>
      <c r="D1973" s="29"/>
      <c r="E1973" s="29"/>
      <c r="F1973" s="29"/>
    </row>
    <row r="1974" spans="1:6">
      <c r="A1974" s="29"/>
      <c r="B1974" s="29"/>
      <c r="D1974" s="29"/>
      <c r="E1974" s="29"/>
      <c r="F1974" s="29"/>
    </row>
    <row r="1975" spans="1:6">
      <c r="A1975" s="29"/>
      <c r="B1975" s="29"/>
      <c r="D1975" s="29"/>
      <c r="E1975" s="29"/>
      <c r="F1975" s="29"/>
    </row>
    <row r="1976" spans="1:6">
      <c r="A1976" s="29"/>
      <c r="B1976" s="29"/>
      <c r="D1976" s="29"/>
      <c r="E1976" s="29"/>
      <c r="F1976" s="29"/>
    </row>
    <row r="1977" spans="1:6">
      <c r="A1977" s="29"/>
      <c r="B1977" s="29"/>
      <c r="D1977" s="29"/>
      <c r="E1977" s="29"/>
      <c r="F1977" s="29"/>
    </row>
    <row r="1978" spans="1:6">
      <c r="A1978" s="29"/>
      <c r="B1978" s="29"/>
      <c r="D1978" s="29"/>
      <c r="E1978" s="29"/>
      <c r="F1978" s="29"/>
    </row>
    <row r="1979" spans="1:6">
      <c r="A1979" s="29"/>
      <c r="B1979" s="29"/>
      <c r="D1979" s="29"/>
      <c r="E1979" s="29"/>
      <c r="F1979" s="29"/>
    </row>
    <row r="1980" spans="1:6">
      <c r="A1980" s="29"/>
      <c r="B1980" s="29"/>
      <c r="D1980" s="29"/>
      <c r="E1980" s="29"/>
      <c r="F1980" s="29"/>
    </row>
    <row r="1981" spans="1:6">
      <c r="A1981" s="29"/>
      <c r="B1981" s="29"/>
      <c r="D1981" s="29"/>
      <c r="E1981" s="29"/>
      <c r="F1981" s="29"/>
    </row>
    <row r="1982" spans="1:6">
      <c r="A1982" s="29"/>
      <c r="B1982" s="29"/>
      <c r="D1982" s="29"/>
      <c r="E1982" s="29"/>
      <c r="F1982" s="29"/>
    </row>
    <row r="1983" spans="1:6">
      <c r="A1983" s="29"/>
      <c r="B1983" s="29"/>
      <c r="D1983" s="29"/>
      <c r="E1983" s="29"/>
      <c r="F1983" s="29"/>
    </row>
    <row r="1984" spans="1:6">
      <c r="A1984" s="29"/>
      <c r="B1984" s="29"/>
      <c r="D1984" s="29"/>
      <c r="E1984" s="29"/>
      <c r="F1984" s="29"/>
    </row>
    <row r="1985" spans="1:6">
      <c r="A1985" s="29"/>
      <c r="B1985" s="29"/>
      <c r="D1985" s="29"/>
      <c r="E1985" s="29"/>
      <c r="F1985" s="29"/>
    </row>
    <row r="1986" spans="1:6">
      <c r="A1986" s="29"/>
      <c r="B1986" s="29"/>
      <c r="D1986" s="29"/>
      <c r="E1986" s="29"/>
      <c r="F1986" s="29"/>
    </row>
    <row r="1987" spans="1:6">
      <c r="A1987" s="29"/>
      <c r="B1987" s="29"/>
      <c r="D1987" s="29"/>
      <c r="E1987" s="29"/>
      <c r="F1987" s="29"/>
    </row>
    <row r="1988" spans="1:6">
      <c r="A1988" s="29"/>
      <c r="B1988" s="29"/>
      <c r="D1988" s="29"/>
      <c r="E1988" s="29"/>
      <c r="F1988" s="29"/>
    </row>
    <row r="1989" spans="1:6">
      <c r="A1989" s="29"/>
      <c r="B1989" s="29"/>
      <c r="D1989" s="29"/>
      <c r="E1989" s="29"/>
      <c r="F1989" s="29"/>
    </row>
    <row r="1990" spans="1:6">
      <c r="A1990" s="29"/>
      <c r="B1990" s="29"/>
      <c r="D1990" s="29"/>
      <c r="E1990" s="29"/>
      <c r="F1990" s="29"/>
    </row>
    <row r="1991" spans="1:6">
      <c r="A1991" s="29"/>
      <c r="B1991" s="29"/>
      <c r="D1991" s="29"/>
      <c r="E1991" s="29"/>
      <c r="F1991" s="29"/>
    </row>
    <row r="1992" spans="1:6">
      <c r="A1992" s="29"/>
      <c r="B1992" s="29"/>
      <c r="D1992" s="29"/>
      <c r="E1992" s="29"/>
      <c r="F1992" s="29"/>
    </row>
    <row r="1993" spans="1:6">
      <c r="A1993" s="29"/>
      <c r="B1993" s="29"/>
      <c r="D1993" s="29"/>
      <c r="E1993" s="29"/>
      <c r="F1993" s="29"/>
    </row>
    <row r="1994" spans="1:6">
      <c r="A1994" s="29"/>
      <c r="B1994" s="29"/>
      <c r="D1994" s="29"/>
      <c r="E1994" s="29"/>
      <c r="F1994" s="29"/>
    </row>
    <row r="1995" spans="1:6">
      <c r="A1995" s="29"/>
      <c r="B1995" s="29"/>
      <c r="D1995" s="29"/>
      <c r="E1995" s="29"/>
      <c r="F1995" s="29"/>
    </row>
    <row r="1996" spans="1:6">
      <c r="A1996" s="29"/>
      <c r="B1996" s="29"/>
      <c r="D1996" s="29"/>
      <c r="E1996" s="29"/>
      <c r="F1996" s="29"/>
    </row>
    <row r="1997" spans="1:6">
      <c r="A1997" s="29"/>
      <c r="B1997" s="29"/>
      <c r="D1997" s="29"/>
      <c r="E1997" s="29"/>
      <c r="F1997" s="29"/>
    </row>
    <row r="1998" spans="1:6">
      <c r="A1998" s="29"/>
      <c r="B1998" s="29"/>
      <c r="D1998" s="29"/>
      <c r="E1998" s="29"/>
      <c r="F1998" s="29"/>
    </row>
    <row r="1999" spans="1:6">
      <c r="A1999" s="29"/>
      <c r="B1999" s="29"/>
      <c r="D1999" s="29"/>
      <c r="E1999" s="29"/>
      <c r="F1999" s="29"/>
    </row>
    <row r="2000" spans="1:6">
      <c r="A2000" s="29"/>
      <c r="B2000" s="29"/>
      <c r="D2000" s="29"/>
      <c r="E2000" s="29"/>
      <c r="F2000" s="29"/>
    </row>
    <row r="2001" spans="1:6">
      <c r="A2001" s="29"/>
      <c r="B2001" s="29"/>
      <c r="D2001" s="29"/>
      <c r="E2001" s="29"/>
      <c r="F2001" s="29"/>
    </row>
    <row r="2002" spans="1:6">
      <c r="A2002" s="29"/>
      <c r="B2002" s="29"/>
      <c r="D2002" s="29"/>
      <c r="E2002" s="29"/>
      <c r="F2002" s="29"/>
    </row>
    <row r="2003" spans="1:6">
      <c r="A2003" s="29"/>
      <c r="B2003" s="29"/>
      <c r="D2003" s="29"/>
      <c r="E2003" s="29"/>
      <c r="F2003" s="29"/>
    </row>
    <row r="2004" spans="1:6">
      <c r="A2004" s="29"/>
      <c r="B2004" s="29"/>
      <c r="D2004" s="29"/>
      <c r="E2004" s="29"/>
      <c r="F2004" s="29"/>
    </row>
    <row r="2005" spans="1:6">
      <c r="A2005" s="29"/>
      <c r="B2005" s="29"/>
      <c r="D2005" s="29"/>
      <c r="E2005" s="29"/>
      <c r="F2005" s="29"/>
    </row>
    <row r="2006" spans="1:6">
      <c r="A2006" s="29"/>
      <c r="B2006" s="29"/>
      <c r="D2006" s="29"/>
      <c r="E2006" s="29"/>
      <c r="F2006" s="29"/>
    </row>
    <row r="2007" spans="1:6">
      <c r="A2007" s="29"/>
      <c r="B2007" s="29"/>
      <c r="D2007" s="29"/>
      <c r="E2007" s="29"/>
      <c r="F2007" s="29"/>
    </row>
    <row r="2008" spans="1:6">
      <c r="A2008" s="29"/>
      <c r="B2008" s="29"/>
      <c r="D2008" s="29"/>
      <c r="E2008" s="29"/>
      <c r="F2008" s="29"/>
    </row>
    <row r="2009" spans="1:6">
      <c r="A2009" s="29"/>
      <c r="B2009" s="29"/>
      <c r="D2009" s="29"/>
      <c r="E2009" s="29"/>
      <c r="F2009" s="29"/>
    </row>
    <row r="2010" spans="1:6">
      <c r="A2010" s="29"/>
      <c r="B2010" s="29"/>
      <c r="D2010" s="29"/>
      <c r="E2010" s="29"/>
      <c r="F2010" s="29"/>
    </row>
    <row r="2011" spans="1:6">
      <c r="A2011" s="29"/>
      <c r="B2011" s="29"/>
      <c r="D2011" s="29"/>
      <c r="E2011" s="29"/>
      <c r="F2011" s="29"/>
    </row>
    <row r="2012" spans="1:6">
      <c r="A2012" s="29"/>
      <c r="B2012" s="29"/>
      <c r="D2012" s="29"/>
      <c r="E2012" s="29"/>
      <c r="F2012" s="29"/>
    </row>
    <row r="2013" spans="1:6">
      <c r="A2013" s="29"/>
      <c r="B2013" s="29"/>
      <c r="D2013" s="29"/>
      <c r="E2013" s="29"/>
      <c r="F2013" s="29"/>
    </row>
    <row r="2014" spans="1:6">
      <c r="A2014" s="29"/>
      <c r="B2014" s="29"/>
      <c r="D2014" s="29"/>
      <c r="E2014" s="29"/>
      <c r="F2014" s="29"/>
    </row>
    <row r="2015" spans="1:6">
      <c r="A2015" s="29"/>
      <c r="B2015" s="29"/>
      <c r="D2015" s="29"/>
      <c r="E2015" s="29"/>
      <c r="F2015" s="29"/>
    </row>
    <row r="2016" spans="1:6">
      <c r="A2016" s="29"/>
      <c r="B2016" s="29"/>
      <c r="D2016" s="29"/>
      <c r="E2016" s="29"/>
      <c r="F2016" s="29"/>
    </row>
    <row r="2017" spans="1:6">
      <c r="A2017" s="29"/>
      <c r="B2017" s="29"/>
      <c r="D2017" s="29"/>
      <c r="E2017" s="29"/>
      <c r="F2017" s="29"/>
    </row>
    <row r="2018" spans="1:6">
      <c r="A2018" s="29"/>
      <c r="B2018" s="29"/>
      <c r="D2018" s="29"/>
      <c r="E2018" s="29"/>
      <c r="F2018" s="29"/>
    </row>
    <row r="2019" spans="1:6">
      <c r="A2019" s="29"/>
      <c r="B2019" s="29"/>
      <c r="D2019" s="29"/>
      <c r="E2019" s="29"/>
      <c r="F2019" s="29"/>
    </row>
    <row r="2020" spans="1:6">
      <c r="A2020" s="29"/>
      <c r="B2020" s="29"/>
      <c r="D2020" s="29"/>
      <c r="E2020" s="29"/>
      <c r="F2020" s="29"/>
    </row>
    <row r="2021" spans="1:6">
      <c r="A2021" s="29"/>
      <c r="B2021" s="29"/>
      <c r="D2021" s="29"/>
      <c r="E2021" s="29"/>
      <c r="F2021" s="29"/>
    </row>
    <row r="2022" spans="1:6">
      <c r="A2022" s="29"/>
      <c r="B2022" s="29"/>
      <c r="D2022" s="29"/>
      <c r="E2022" s="29"/>
      <c r="F2022" s="29"/>
    </row>
    <row r="2023" spans="1:6">
      <c r="A2023" s="29"/>
      <c r="B2023" s="29"/>
      <c r="D2023" s="29"/>
      <c r="E2023" s="29"/>
      <c r="F2023" s="29"/>
    </row>
    <row r="2024" spans="1:6">
      <c r="A2024" s="29"/>
      <c r="B2024" s="29"/>
      <c r="D2024" s="29"/>
      <c r="E2024" s="29"/>
      <c r="F2024" s="29"/>
    </row>
    <row r="2025" spans="1:6">
      <c r="A2025" s="29"/>
      <c r="B2025" s="29"/>
      <c r="D2025" s="29"/>
      <c r="E2025" s="29"/>
      <c r="F2025" s="29"/>
    </row>
    <row r="2026" spans="1:6">
      <c r="A2026" s="29"/>
      <c r="B2026" s="29"/>
      <c r="D2026" s="29"/>
      <c r="E2026" s="29"/>
      <c r="F2026" s="29"/>
    </row>
    <row r="2027" spans="1:6">
      <c r="A2027" s="29"/>
      <c r="B2027" s="29"/>
      <c r="D2027" s="29"/>
      <c r="E2027" s="29"/>
      <c r="F2027" s="29"/>
    </row>
    <row r="2028" spans="1:6">
      <c r="A2028" s="29"/>
      <c r="B2028" s="29"/>
      <c r="D2028" s="29"/>
      <c r="E2028" s="29"/>
      <c r="F2028" s="29"/>
    </row>
    <row r="2029" spans="1:6">
      <c r="A2029" s="29"/>
      <c r="B2029" s="29"/>
      <c r="D2029" s="29"/>
      <c r="E2029" s="29"/>
      <c r="F2029" s="29"/>
    </row>
    <row r="2030" spans="1:6">
      <c r="A2030" s="29"/>
      <c r="B2030" s="29"/>
      <c r="D2030" s="29"/>
      <c r="E2030" s="29"/>
      <c r="F2030" s="29"/>
    </row>
    <row r="2031" spans="1:6">
      <c r="A2031" s="29"/>
      <c r="B2031" s="29"/>
      <c r="D2031" s="29"/>
      <c r="E2031" s="29"/>
      <c r="F2031" s="29"/>
    </row>
    <row r="2032" spans="1:6">
      <c r="A2032" s="29"/>
      <c r="B2032" s="29"/>
      <c r="D2032" s="29"/>
      <c r="E2032" s="29"/>
      <c r="F2032" s="29"/>
    </row>
    <row r="2033" spans="1:6">
      <c r="A2033" s="29"/>
      <c r="B2033" s="29"/>
      <c r="D2033" s="29"/>
      <c r="E2033" s="29"/>
      <c r="F2033" s="29"/>
    </row>
    <row r="2034" spans="1:6">
      <c r="A2034" s="29"/>
      <c r="B2034" s="29"/>
      <c r="D2034" s="29"/>
      <c r="E2034" s="29"/>
      <c r="F2034" s="29"/>
    </row>
    <row r="2035" spans="1:6">
      <c r="A2035" s="29"/>
      <c r="B2035" s="29"/>
      <c r="D2035" s="29"/>
      <c r="E2035" s="29"/>
      <c r="F2035" s="29"/>
    </row>
    <row r="2036" spans="1:6">
      <c r="A2036" s="29"/>
      <c r="B2036" s="29"/>
      <c r="D2036" s="29"/>
      <c r="E2036" s="29"/>
      <c r="F2036" s="29"/>
    </row>
    <row r="2037" spans="1:6">
      <c r="A2037" s="29"/>
      <c r="B2037" s="29"/>
      <c r="D2037" s="29"/>
      <c r="E2037" s="29"/>
      <c r="F2037" s="29"/>
    </row>
    <row r="2038" spans="1:6">
      <c r="A2038" s="29"/>
      <c r="B2038" s="29"/>
      <c r="D2038" s="29"/>
      <c r="E2038" s="29"/>
      <c r="F2038" s="29"/>
    </row>
    <row r="2039" spans="1:6">
      <c r="A2039" s="29"/>
      <c r="B2039" s="29"/>
      <c r="D2039" s="29"/>
      <c r="E2039" s="29"/>
      <c r="F2039" s="29"/>
    </row>
    <row r="2040" spans="1:6">
      <c r="A2040" s="29"/>
      <c r="B2040" s="29"/>
      <c r="D2040" s="29"/>
      <c r="E2040" s="29"/>
      <c r="F2040" s="29"/>
    </row>
    <row r="2041" spans="1:6">
      <c r="A2041" s="29"/>
      <c r="B2041" s="29"/>
      <c r="D2041" s="29"/>
      <c r="E2041" s="29"/>
      <c r="F2041" s="29"/>
    </row>
    <row r="2042" spans="1:6">
      <c r="A2042" s="29"/>
      <c r="B2042" s="29"/>
      <c r="D2042" s="29"/>
      <c r="E2042" s="29"/>
      <c r="F2042" s="29"/>
    </row>
    <row r="2043" spans="1:6">
      <c r="A2043" s="29"/>
      <c r="B2043" s="29"/>
      <c r="D2043" s="29"/>
      <c r="E2043" s="29"/>
      <c r="F2043" s="29"/>
    </row>
    <row r="2044" spans="1:6">
      <c r="A2044" s="29"/>
      <c r="B2044" s="29"/>
      <c r="D2044" s="29"/>
      <c r="E2044" s="29"/>
      <c r="F2044" s="29"/>
    </row>
    <row r="2045" spans="1:6">
      <c r="A2045" s="29"/>
      <c r="B2045" s="29"/>
      <c r="D2045" s="29"/>
      <c r="E2045" s="29"/>
      <c r="F2045" s="29"/>
    </row>
    <row r="2046" spans="1:6">
      <c r="A2046" s="29"/>
      <c r="B2046" s="29"/>
      <c r="D2046" s="29"/>
      <c r="E2046" s="29"/>
      <c r="F2046" s="29"/>
    </row>
    <row r="2047" spans="1:6">
      <c r="A2047" s="29"/>
      <c r="B2047" s="29"/>
      <c r="D2047" s="29"/>
      <c r="E2047" s="29"/>
      <c r="F2047" s="29"/>
    </row>
    <row r="2048" spans="1:6">
      <c r="A2048" s="29"/>
      <c r="B2048" s="29"/>
      <c r="D2048" s="29"/>
      <c r="E2048" s="29"/>
      <c r="F2048" s="29"/>
    </row>
    <row r="2049" spans="1:6">
      <c r="A2049" s="29"/>
      <c r="B2049" s="29"/>
      <c r="D2049" s="29"/>
      <c r="E2049" s="29"/>
      <c r="F2049" s="29"/>
    </row>
    <row r="2050" spans="1:6">
      <c r="A2050" s="29"/>
      <c r="B2050" s="29"/>
      <c r="D2050" s="29"/>
      <c r="E2050" s="29"/>
      <c r="F2050" s="29"/>
    </row>
    <row r="2051" spans="1:6">
      <c r="A2051" s="29"/>
      <c r="B2051" s="29"/>
      <c r="D2051" s="29"/>
      <c r="E2051" s="29"/>
      <c r="F2051" s="29"/>
    </row>
    <row r="2052" spans="1:6">
      <c r="A2052" s="29"/>
      <c r="B2052" s="29"/>
      <c r="D2052" s="29"/>
      <c r="E2052" s="29"/>
      <c r="F2052" s="29"/>
    </row>
    <row r="2053" spans="1:6">
      <c r="A2053" s="29"/>
      <c r="B2053" s="29"/>
      <c r="D2053" s="29"/>
      <c r="E2053" s="29"/>
      <c r="F2053" s="29"/>
    </row>
    <row r="2054" spans="1:6">
      <c r="A2054" s="29"/>
      <c r="B2054" s="29"/>
      <c r="D2054" s="29"/>
      <c r="E2054" s="29"/>
      <c r="F2054" s="29"/>
    </row>
    <row r="2055" spans="1:6">
      <c r="A2055" s="29"/>
      <c r="B2055" s="29"/>
      <c r="D2055" s="29"/>
      <c r="E2055" s="29"/>
      <c r="F2055" s="29"/>
    </row>
    <row r="2056" spans="1:6">
      <c r="A2056" s="29"/>
      <c r="B2056" s="29"/>
      <c r="D2056" s="29"/>
      <c r="E2056" s="29"/>
      <c r="F2056" s="29"/>
    </row>
    <row r="2057" spans="1:6">
      <c r="A2057" s="29"/>
      <c r="B2057" s="29"/>
      <c r="D2057" s="29"/>
      <c r="E2057" s="29"/>
      <c r="F2057" s="29"/>
    </row>
    <row r="2058" spans="1:6">
      <c r="A2058" s="29"/>
      <c r="B2058" s="29"/>
      <c r="D2058" s="29"/>
      <c r="E2058" s="29"/>
      <c r="F2058" s="29"/>
    </row>
    <row r="2059" spans="1:6">
      <c r="A2059" s="29"/>
      <c r="B2059" s="29"/>
      <c r="D2059" s="29"/>
      <c r="E2059" s="29"/>
      <c r="F2059" s="29"/>
    </row>
    <row r="2060" spans="1:6">
      <c r="A2060" s="29"/>
      <c r="B2060" s="29"/>
      <c r="D2060" s="29"/>
      <c r="E2060" s="29"/>
      <c r="F2060" s="29"/>
    </row>
    <row r="2061" spans="1:6">
      <c r="A2061" s="29"/>
      <c r="B2061" s="29"/>
      <c r="D2061" s="29"/>
      <c r="E2061" s="29"/>
      <c r="F2061" s="29"/>
    </row>
    <row r="2062" spans="1:6">
      <c r="A2062" s="29"/>
      <c r="B2062" s="29"/>
      <c r="D2062" s="29"/>
      <c r="E2062" s="29"/>
      <c r="F2062" s="29"/>
    </row>
    <row r="2063" spans="1:6">
      <c r="A2063" s="29"/>
      <c r="B2063" s="29"/>
      <c r="D2063" s="29"/>
      <c r="E2063" s="29"/>
      <c r="F2063" s="29"/>
    </row>
    <row r="2064" spans="1:6">
      <c r="A2064" s="29"/>
      <c r="B2064" s="29"/>
      <c r="D2064" s="29"/>
      <c r="E2064" s="29"/>
      <c r="F2064" s="29"/>
    </row>
    <row r="2065" spans="1:6">
      <c r="A2065" s="29"/>
      <c r="B2065" s="29"/>
      <c r="D2065" s="29"/>
      <c r="E2065" s="29"/>
      <c r="F2065" s="29"/>
    </row>
    <row r="2066" spans="1:6">
      <c r="A2066" s="29"/>
      <c r="B2066" s="29"/>
      <c r="D2066" s="29"/>
      <c r="E2066" s="29"/>
      <c r="F2066" s="29"/>
    </row>
    <row r="2067" spans="1:6">
      <c r="A2067" s="29"/>
      <c r="B2067" s="29"/>
      <c r="D2067" s="29"/>
      <c r="E2067" s="29"/>
      <c r="F2067" s="29"/>
    </row>
    <row r="2068" spans="1:6">
      <c r="A2068" s="29"/>
      <c r="B2068" s="29"/>
      <c r="D2068" s="29"/>
      <c r="E2068" s="29"/>
      <c r="F2068" s="29"/>
    </row>
    <row r="2069" spans="1:6">
      <c r="A2069" s="29"/>
      <c r="B2069" s="29"/>
      <c r="D2069" s="29"/>
      <c r="E2069" s="29"/>
      <c r="F2069" s="29"/>
    </row>
    <row r="2070" spans="1:6">
      <c r="A2070" s="29"/>
      <c r="B2070" s="29"/>
      <c r="D2070" s="29"/>
      <c r="E2070" s="29"/>
      <c r="F2070" s="29"/>
    </row>
    <row r="2071" spans="1:6">
      <c r="A2071" s="29"/>
      <c r="B2071" s="29"/>
      <c r="D2071" s="29"/>
      <c r="E2071" s="29"/>
      <c r="F2071" s="29"/>
    </row>
    <row r="2072" spans="1:6">
      <c r="A2072" s="29"/>
      <c r="B2072" s="29"/>
      <c r="D2072" s="29"/>
      <c r="E2072" s="29"/>
      <c r="F2072" s="29"/>
    </row>
    <row r="2073" spans="1:6">
      <c r="A2073" s="29"/>
      <c r="B2073" s="29"/>
      <c r="D2073" s="29"/>
      <c r="E2073" s="29"/>
      <c r="F2073" s="29"/>
    </row>
    <row r="2074" spans="1:6">
      <c r="A2074" s="29"/>
      <c r="B2074" s="29"/>
      <c r="D2074" s="29"/>
      <c r="E2074" s="29"/>
      <c r="F2074" s="29"/>
    </row>
    <row r="2075" spans="1:6">
      <c r="A2075" s="29"/>
      <c r="B2075" s="29"/>
      <c r="D2075" s="29"/>
      <c r="E2075" s="29"/>
      <c r="F2075" s="29"/>
    </row>
    <row r="2076" spans="1:6">
      <c r="A2076" s="29"/>
      <c r="B2076" s="29"/>
      <c r="D2076" s="29"/>
      <c r="E2076" s="29"/>
      <c r="F2076" s="29"/>
    </row>
    <row r="2077" spans="1:6">
      <c r="A2077" s="29"/>
      <c r="B2077" s="29"/>
      <c r="D2077" s="29"/>
      <c r="E2077" s="29"/>
      <c r="F2077" s="29"/>
    </row>
    <row r="2078" spans="1:6">
      <c r="A2078" s="29"/>
      <c r="B2078" s="29"/>
      <c r="D2078" s="29"/>
      <c r="E2078" s="29"/>
      <c r="F2078" s="29"/>
    </row>
    <row r="2079" spans="1:6">
      <c r="A2079" s="29"/>
      <c r="B2079" s="29"/>
      <c r="D2079" s="29"/>
      <c r="E2079" s="29"/>
      <c r="F2079" s="29"/>
    </row>
    <row r="2080" spans="1:6">
      <c r="A2080" s="29"/>
      <c r="B2080" s="29"/>
      <c r="D2080" s="29"/>
      <c r="E2080" s="29"/>
      <c r="F2080" s="29"/>
    </row>
    <row r="2081" spans="1:6">
      <c r="A2081" s="29"/>
      <c r="B2081" s="29"/>
      <c r="D2081" s="29"/>
      <c r="E2081" s="29"/>
      <c r="F2081" s="29"/>
    </row>
    <row r="2082" spans="1:6">
      <c r="A2082" s="29"/>
      <c r="B2082" s="29"/>
      <c r="D2082" s="29"/>
      <c r="E2082" s="29"/>
      <c r="F2082" s="29"/>
    </row>
    <row r="2083" spans="1:6">
      <c r="A2083" s="29"/>
      <c r="B2083" s="29"/>
      <c r="D2083" s="29"/>
      <c r="E2083" s="29"/>
      <c r="F2083" s="29"/>
    </row>
    <row r="2084" spans="1:6">
      <c r="A2084" s="29"/>
      <c r="B2084" s="29"/>
      <c r="D2084" s="29"/>
      <c r="E2084" s="29"/>
      <c r="F2084" s="29"/>
    </row>
    <row r="2085" spans="1:6">
      <c r="A2085" s="29"/>
      <c r="B2085" s="29"/>
      <c r="D2085" s="29"/>
      <c r="E2085" s="29"/>
      <c r="F2085" s="29"/>
    </row>
    <row r="2086" spans="1:6">
      <c r="A2086" s="29"/>
      <c r="B2086" s="29"/>
      <c r="D2086" s="29"/>
      <c r="E2086" s="29"/>
      <c r="F2086" s="29"/>
    </row>
    <row r="2087" spans="1:6">
      <c r="A2087" s="29"/>
      <c r="B2087" s="29"/>
      <c r="D2087" s="29"/>
      <c r="E2087" s="29"/>
      <c r="F2087" s="29"/>
    </row>
    <row r="2088" spans="1:6">
      <c r="A2088" s="29"/>
      <c r="B2088" s="29"/>
      <c r="D2088" s="29"/>
      <c r="E2088" s="29"/>
      <c r="F2088" s="29"/>
    </row>
    <row r="2089" spans="1:6">
      <c r="A2089" s="29"/>
      <c r="B2089" s="29"/>
      <c r="D2089" s="29"/>
      <c r="E2089" s="29"/>
      <c r="F2089" s="29"/>
    </row>
    <row r="2090" spans="1:6">
      <c r="A2090" s="29"/>
      <c r="B2090" s="29"/>
      <c r="D2090" s="29"/>
      <c r="E2090" s="29"/>
      <c r="F2090" s="29"/>
    </row>
    <row r="2091" spans="1:6">
      <c r="A2091" s="29"/>
      <c r="B2091" s="29"/>
      <c r="D2091" s="29"/>
      <c r="E2091" s="29"/>
      <c r="F2091" s="29"/>
    </row>
    <row r="2092" spans="1:6">
      <c r="A2092" s="29"/>
      <c r="B2092" s="29"/>
      <c r="D2092" s="29"/>
      <c r="E2092" s="29"/>
      <c r="F2092" s="29"/>
    </row>
    <row r="2093" spans="1:6">
      <c r="A2093" s="29"/>
      <c r="B2093" s="29"/>
      <c r="D2093" s="29"/>
      <c r="E2093" s="29"/>
      <c r="F2093" s="29"/>
    </row>
    <row r="2094" spans="1:6">
      <c r="A2094" s="29"/>
      <c r="B2094" s="29"/>
      <c r="D2094" s="29"/>
      <c r="E2094" s="29"/>
      <c r="F2094" s="29"/>
    </row>
    <row r="2095" spans="1:6">
      <c r="A2095" s="29"/>
      <c r="B2095" s="29"/>
      <c r="D2095" s="29"/>
      <c r="E2095" s="29"/>
      <c r="F2095" s="29"/>
    </row>
    <row r="2096" spans="1:6">
      <c r="A2096" s="29"/>
      <c r="B2096" s="29"/>
      <c r="D2096" s="29"/>
      <c r="E2096" s="29"/>
      <c r="F2096" s="29"/>
    </row>
    <row r="2097" spans="1:6">
      <c r="A2097" s="29"/>
      <c r="B2097" s="29"/>
      <c r="D2097" s="29"/>
      <c r="E2097" s="29"/>
      <c r="F2097" s="29"/>
    </row>
    <row r="2098" spans="1:6">
      <c r="A2098" s="29"/>
      <c r="B2098" s="29"/>
      <c r="D2098" s="29"/>
      <c r="E2098" s="29"/>
      <c r="F2098" s="29"/>
    </row>
    <row r="2099" spans="1:6">
      <c r="A2099" s="29"/>
      <c r="B2099" s="29"/>
      <c r="D2099" s="29"/>
      <c r="E2099" s="29"/>
      <c r="F2099" s="29"/>
    </row>
    <row r="2100" spans="1:6">
      <c r="A2100" s="29"/>
      <c r="B2100" s="29"/>
      <c r="D2100" s="29"/>
      <c r="E2100" s="29"/>
      <c r="F2100" s="29"/>
    </row>
    <row r="2101" spans="1:6">
      <c r="A2101" s="29"/>
      <c r="B2101" s="29"/>
      <c r="D2101" s="29"/>
      <c r="E2101" s="29"/>
      <c r="F2101" s="29"/>
    </row>
    <row r="2102" spans="1:6">
      <c r="A2102" s="29"/>
      <c r="B2102" s="29"/>
      <c r="D2102" s="29"/>
      <c r="E2102" s="29"/>
      <c r="F2102" s="29"/>
    </row>
    <row r="2103" spans="1:6">
      <c r="A2103" s="29"/>
      <c r="B2103" s="29"/>
      <c r="D2103" s="29"/>
      <c r="E2103" s="29"/>
      <c r="F2103" s="29"/>
    </row>
    <row r="2104" spans="1:6">
      <c r="A2104" s="29"/>
      <c r="B2104" s="29"/>
      <c r="D2104" s="29"/>
      <c r="E2104" s="29"/>
      <c r="F2104" s="29"/>
    </row>
    <row r="2105" spans="1:6">
      <c r="A2105" s="29"/>
      <c r="B2105" s="29"/>
      <c r="D2105" s="29"/>
      <c r="E2105" s="29"/>
      <c r="F2105" s="29"/>
    </row>
    <row r="2106" spans="1:6">
      <c r="A2106" s="29"/>
      <c r="B2106" s="29"/>
      <c r="D2106" s="29"/>
      <c r="E2106" s="29"/>
      <c r="F2106" s="29"/>
    </row>
    <row r="2107" spans="1:6">
      <c r="A2107" s="29"/>
      <c r="B2107" s="29"/>
      <c r="D2107" s="29"/>
      <c r="E2107" s="29"/>
      <c r="F2107" s="29"/>
    </row>
    <row r="2108" spans="1:6">
      <c r="A2108" s="29"/>
      <c r="B2108" s="29"/>
      <c r="D2108" s="29"/>
      <c r="E2108" s="29"/>
      <c r="F2108" s="29"/>
    </row>
    <row r="2109" spans="1:6">
      <c r="A2109" s="29"/>
      <c r="B2109" s="29"/>
      <c r="D2109" s="29"/>
      <c r="E2109" s="29"/>
      <c r="F2109" s="29"/>
    </row>
    <row r="2110" spans="1:6">
      <c r="A2110" s="29"/>
      <c r="B2110" s="29"/>
      <c r="D2110" s="29"/>
      <c r="E2110" s="29"/>
      <c r="F2110" s="29"/>
    </row>
    <row r="2111" spans="1:6">
      <c r="A2111" s="29"/>
      <c r="B2111" s="29"/>
      <c r="D2111" s="29"/>
      <c r="E2111" s="29"/>
      <c r="F2111" s="29"/>
    </row>
    <row r="2112" spans="1:6">
      <c r="A2112" s="29"/>
      <c r="B2112" s="29"/>
      <c r="D2112" s="29"/>
      <c r="E2112" s="29"/>
      <c r="F2112" s="29"/>
    </row>
    <row r="2113" spans="1:6">
      <c r="A2113" s="29"/>
      <c r="B2113" s="29"/>
      <c r="D2113" s="29"/>
      <c r="E2113" s="29"/>
      <c r="F2113" s="29"/>
    </row>
    <row r="2114" spans="1:6">
      <c r="A2114" s="29"/>
      <c r="B2114" s="29"/>
      <c r="D2114" s="29"/>
      <c r="E2114" s="29"/>
      <c r="F2114" s="29"/>
    </row>
    <row r="2115" spans="1:6">
      <c r="A2115" s="29"/>
      <c r="B2115" s="29"/>
      <c r="D2115" s="29"/>
      <c r="E2115" s="29"/>
      <c r="F2115" s="29"/>
    </row>
    <row r="2116" spans="1:6">
      <c r="A2116" s="29"/>
      <c r="B2116" s="29"/>
      <c r="D2116" s="29"/>
      <c r="E2116" s="29"/>
      <c r="F2116" s="29"/>
    </row>
    <row r="2117" spans="1:6">
      <c r="A2117" s="29"/>
      <c r="B2117" s="29"/>
      <c r="D2117" s="29"/>
      <c r="E2117" s="29"/>
      <c r="F2117" s="29"/>
    </row>
    <row r="2118" spans="1:6">
      <c r="A2118" s="29"/>
      <c r="B2118" s="29"/>
      <c r="D2118" s="29"/>
      <c r="E2118" s="29"/>
      <c r="F2118" s="29"/>
    </row>
    <row r="2119" spans="1:6">
      <c r="A2119" s="29"/>
      <c r="B2119" s="29"/>
      <c r="D2119" s="29"/>
      <c r="E2119" s="29"/>
      <c r="F2119" s="29"/>
    </row>
    <row r="2120" spans="1:6">
      <c r="A2120" s="29"/>
      <c r="B2120" s="29"/>
      <c r="D2120" s="29"/>
      <c r="E2120" s="29"/>
      <c r="F2120" s="29"/>
    </row>
    <row r="2121" spans="1:6">
      <c r="A2121" s="29"/>
      <c r="B2121" s="29"/>
      <c r="D2121" s="29"/>
      <c r="E2121" s="29"/>
      <c r="F2121" s="29"/>
    </row>
    <row r="2122" spans="1:6">
      <c r="A2122" s="29"/>
      <c r="B2122" s="29"/>
      <c r="D2122" s="29"/>
      <c r="E2122" s="29"/>
      <c r="F2122" s="29"/>
    </row>
    <row r="2123" spans="1:6">
      <c r="A2123" s="29"/>
      <c r="B2123" s="29"/>
      <c r="D2123" s="29"/>
      <c r="E2123" s="29"/>
      <c r="F2123" s="29"/>
    </row>
    <row r="2124" spans="1:6">
      <c r="A2124" s="29"/>
      <c r="B2124" s="29"/>
      <c r="D2124" s="29"/>
      <c r="E2124" s="29"/>
      <c r="F2124" s="29"/>
    </row>
    <row r="2125" spans="1:6">
      <c r="A2125" s="29"/>
      <c r="B2125" s="29"/>
      <c r="D2125" s="29"/>
      <c r="E2125" s="29"/>
      <c r="F2125" s="29"/>
    </row>
    <row r="2126" spans="1:6">
      <c r="A2126" s="29"/>
      <c r="B2126" s="29"/>
      <c r="D2126" s="29"/>
      <c r="E2126" s="29"/>
      <c r="F2126" s="29"/>
    </row>
    <row r="2127" spans="1:6">
      <c r="A2127" s="29"/>
      <c r="B2127" s="29"/>
      <c r="D2127" s="29"/>
      <c r="E2127" s="29"/>
      <c r="F2127" s="29"/>
    </row>
    <row r="2128" spans="1:6">
      <c r="A2128" s="29"/>
      <c r="B2128" s="29"/>
      <c r="D2128" s="29"/>
      <c r="E2128" s="29"/>
      <c r="F2128" s="29"/>
    </row>
    <row r="2129" spans="1:6">
      <c r="A2129" s="29"/>
      <c r="B2129" s="29"/>
      <c r="D2129" s="29"/>
      <c r="E2129" s="29"/>
      <c r="F2129" s="29"/>
    </row>
    <row r="2130" spans="1:6">
      <c r="A2130" s="29"/>
      <c r="B2130" s="29"/>
      <c r="D2130" s="29"/>
      <c r="E2130" s="29"/>
      <c r="F2130" s="29"/>
    </row>
    <row r="2131" spans="1:6">
      <c r="A2131" s="29"/>
      <c r="B2131" s="29"/>
      <c r="D2131" s="29"/>
      <c r="E2131" s="29"/>
      <c r="F2131" s="29"/>
    </row>
    <row r="2132" spans="1:6">
      <c r="A2132" s="29"/>
      <c r="B2132" s="29"/>
      <c r="D2132" s="29"/>
      <c r="E2132" s="29"/>
      <c r="F2132" s="29"/>
    </row>
    <row r="2133" spans="1:6">
      <c r="A2133" s="29"/>
      <c r="B2133" s="29"/>
      <c r="D2133" s="29"/>
      <c r="E2133" s="29"/>
      <c r="F2133" s="29"/>
    </row>
    <row r="2134" spans="1:6">
      <c r="A2134" s="29"/>
      <c r="B2134" s="29"/>
      <c r="D2134" s="29"/>
      <c r="E2134" s="29"/>
      <c r="F2134" s="29"/>
    </row>
    <row r="2135" spans="1:6">
      <c r="A2135" s="29"/>
      <c r="B2135" s="29"/>
      <c r="D2135" s="29"/>
      <c r="E2135" s="29"/>
      <c r="F2135" s="29"/>
    </row>
    <row r="2136" spans="1:6">
      <c r="A2136" s="29"/>
      <c r="B2136" s="29"/>
      <c r="D2136" s="29"/>
      <c r="E2136" s="29"/>
      <c r="F2136" s="29"/>
    </row>
    <row r="2137" spans="1:6">
      <c r="A2137" s="29"/>
      <c r="B2137" s="29"/>
      <c r="D2137" s="29"/>
      <c r="E2137" s="29"/>
      <c r="F2137" s="29"/>
    </row>
    <row r="2138" spans="1:6">
      <c r="A2138" s="29"/>
      <c r="B2138" s="29"/>
      <c r="D2138" s="29"/>
      <c r="E2138" s="29"/>
      <c r="F2138" s="29"/>
    </row>
    <row r="2139" spans="1:6">
      <c r="A2139" s="29"/>
      <c r="B2139" s="29"/>
      <c r="D2139" s="29"/>
      <c r="E2139" s="29"/>
      <c r="F2139" s="29"/>
    </row>
    <row r="2140" spans="1:6">
      <c r="A2140" s="29"/>
      <c r="B2140" s="29"/>
      <c r="D2140" s="29"/>
      <c r="E2140" s="29"/>
      <c r="F2140" s="29"/>
    </row>
    <row r="2141" spans="1:6">
      <c r="A2141" s="29"/>
      <c r="B2141" s="29"/>
      <c r="D2141" s="29"/>
      <c r="E2141" s="29"/>
      <c r="F2141" s="29"/>
    </row>
    <row r="2142" spans="1:6">
      <c r="A2142" s="29"/>
      <c r="B2142" s="29"/>
      <c r="D2142" s="29"/>
      <c r="E2142" s="29"/>
      <c r="F2142" s="29"/>
    </row>
    <row r="2143" spans="1:6">
      <c r="A2143" s="29"/>
      <c r="B2143" s="29"/>
      <c r="D2143" s="29"/>
      <c r="E2143" s="29"/>
      <c r="F2143" s="29"/>
    </row>
    <row r="2144" spans="1:6">
      <c r="A2144" s="29"/>
      <c r="B2144" s="29"/>
      <c r="D2144" s="29"/>
      <c r="E2144" s="29"/>
      <c r="F2144" s="29"/>
    </row>
    <row r="2145" spans="1:6">
      <c r="A2145" s="29"/>
      <c r="B2145" s="29"/>
      <c r="D2145" s="29"/>
      <c r="E2145" s="29"/>
      <c r="F2145" s="29"/>
    </row>
    <row r="2146" spans="1:6">
      <c r="A2146" s="29"/>
      <c r="B2146" s="29"/>
      <c r="D2146" s="29"/>
      <c r="E2146" s="29"/>
      <c r="F2146" s="29"/>
    </row>
    <row r="2147" spans="1:6">
      <c r="A2147" s="29"/>
      <c r="B2147" s="29"/>
      <c r="D2147" s="29"/>
      <c r="E2147" s="29"/>
      <c r="F2147" s="29"/>
    </row>
    <row r="2148" spans="1:6">
      <c r="A2148" s="29"/>
      <c r="B2148" s="29"/>
      <c r="D2148" s="29"/>
      <c r="E2148" s="29"/>
      <c r="F2148" s="29"/>
    </row>
    <row r="2149" spans="1:6">
      <c r="A2149" s="29"/>
      <c r="B2149" s="29"/>
      <c r="D2149" s="29"/>
      <c r="E2149" s="29"/>
      <c r="F2149" s="29"/>
    </row>
    <row r="2150" spans="1:6">
      <c r="A2150" s="29"/>
      <c r="B2150" s="29"/>
      <c r="D2150" s="29"/>
      <c r="E2150" s="29"/>
      <c r="F2150" s="29"/>
    </row>
    <row r="2151" spans="1:6">
      <c r="A2151" s="29"/>
      <c r="B2151" s="29"/>
      <c r="D2151" s="29"/>
      <c r="E2151" s="29"/>
      <c r="F2151" s="29"/>
    </row>
    <row r="2152" spans="1:6">
      <c r="A2152" s="29"/>
      <c r="B2152" s="29"/>
      <c r="D2152" s="29"/>
      <c r="E2152" s="29"/>
      <c r="F2152" s="29"/>
    </row>
    <row r="2153" spans="1:6">
      <c r="A2153" s="29"/>
      <c r="B2153" s="29"/>
      <c r="D2153" s="29"/>
      <c r="E2153" s="29"/>
      <c r="F2153" s="29"/>
    </row>
    <row r="2154" spans="1:6">
      <c r="A2154" s="29"/>
      <c r="B2154" s="29"/>
      <c r="D2154" s="29"/>
      <c r="E2154" s="29"/>
      <c r="F2154" s="29"/>
    </row>
    <row r="2155" spans="1:6">
      <c r="A2155" s="29"/>
      <c r="B2155" s="29"/>
      <c r="D2155" s="29"/>
      <c r="E2155" s="29"/>
      <c r="F2155" s="29"/>
    </row>
    <row r="2156" spans="1:6">
      <c r="A2156" s="29"/>
      <c r="B2156" s="29"/>
      <c r="D2156" s="29"/>
      <c r="E2156" s="29"/>
      <c r="F2156" s="29"/>
    </row>
    <row r="2157" spans="1:6">
      <c r="A2157" s="29"/>
      <c r="B2157" s="29"/>
      <c r="D2157" s="29"/>
      <c r="E2157" s="29"/>
      <c r="F2157" s="29"/>
    </row>
    <row r="2158" spans="1:6">
      <c r="A2158" s="29"/>
      <c r="B2158" s="29"/>
      <c r="D2158" s="29"/>
      <c r="E2158" s="29"/>
      <c r="F2158" s="29"/>
    </row>
    <row r="2159" spans="1:6">
      <c r="A2159" s="29"/>
      <c r="B2159" s="29"/>
      <c r="D2159" s="29"/>
      <c r="E2159" s="29"/>
      <c r="F2159" s="29"/>
    </row>
    <row r="2160" spans="1:6">
      <c r="A2160" s="29"/>
      <c r="B2160" s="29"/>
      <c r="D2160" s="29"/>
      <c r="E2160" s="29"/>
      <c r="F2160" s="29"/>
    </row>
    <row r="2161" spans="1:6">
      <c r="A2161" s="29"/>
      <c r="B2161" s="29"/>
      <c r="D2161" s="29"/>
      <c r="E2161" s="29"/>
      <c r="F2161" s="29"/>
    </row>
    <row r="2162" spans="1:6">
      <c r="A2162" s="29"/>
      <c r="B2162" s="29"/>
      <c r="D2162" s="29"/>
      <c r="E2162" s="29"/>
      <c r="F2162" s="29"/>
    </row>
    <row r="2163" spans="1:6">
      <c r="A2163" s="29"/>
      <c r="B2163" s="29"/>
      <c r="D2163" s="29"/>
      <c r="E2163" s="29"/>
      <c r="F2163" s="29"/>
    </row>
    <row r="2164" spans="1:6">
      <c r="A2164" s="29"/>
      <c r="B2164" s="29"/>
      <c r="D2164" s="29"/>
      <c r="E2164" s="29"/>
      <c r="F2164" s="29"/>
    </row>
    <row r="2165" spans="1:6">
      <c r="A2165" s="29"/>
      <c r="B2165" s="29"/>
      <c r="D2165" s="29"/>
      <c r="E2165" s="29"/>
      <c r="F2165" s="29"/>
    </row>
    <row r="2166" spans="1:6">
      <c r="A2166" s="29"/>
      <c r="B2166" s="29"/>
      <c r="D2166" s="29"/>
      <c r="E2166" s="29"/>
      <c r="F2166" s="29"/>
    </row>
    <row r="2167" spans="1:6">
      <c r="A2167" s="29"/>
      <c r="B2167" s="29"/>
      <c r="D2167" s="29"/>
      <c r="E2167" s="29"/>
      <c r="F2167" s="29"/>
    </row>
    <row r="2168" spans="1:6">
      <c r="A2168" s="29"/>
      <c r="B2168" s="29"/>
      <c r="D2168" s="29"/>
      <c r="E2168" s="29"/>
      <c r="F2168" s="29"/>
    </row>
    <row r="2169" spans="1:6">
      <c r="A2169" s="29"/>
      <c r="B2169" s="29"/>
      <c r="D2169" s="29"/>
      <c r="E2169" s="29"/>
      <c r="F2169" s="29"/>
    </row>
    <row r="2170" spans="1:6">
      <c r="A2170" s="29"/>
      <c r="B2170" s="29"/>
      <c r="D2170" s="29"/>
      <c r="E2170" s="29"/>
      <c r="F2170" s="29"/>
    </row>
    <row r="2171" spans="1:6">
      <c r="A2171" s="29"/>
      <c r="B2171" s="29"/>
      <c r="D2171" s="29"/>
      <c r="E2171" s="29"/>
      <c r="F2171" s="29"/>
    </row>
    <row r="2172" spans="1:6">
      <c r="A2172" s="29"/>
      <c r="B2172" s="29"/>
      <c r="D2172" s="29"/>
      <c r="E2172" s="29"/>
      <c r="F2172" s="29"/>
    </row>
    <row r="2173" spans="1:6">
      <c r="A2173" s="29"/>
      <c r="B2173" s="29"/>
      <c r="D2173" s="29"/>
      <c r="E2173" s="29"/>
      <c r="F2173" s="29"/>
    </row>
    <row r="2174" spans="1:6">
      <c r="A2174" s="29"/>
      <c r="B2174" s="29"/>
      <c r="D2174" s="29"/>
      <c r="E2174" s="29"/>
      <c r="F2174" s="29"/>
    </row>
    <row r="2175" spans="1:6">
      <c r="A2175" s="29"/>
      <c r="B2175" s="29"/>
      <c r="D2175" s="29"/>
      <c r="E2175" s="29"/>
      <c r="F2175" s="29"/>
    </row>
    <row r="2176" spans="1:6">
      <c r="A2176" s="29"/>
      <c r="B2176" s="29"/>
      <c r="D2176" s="29"/>
      <c r="E2176" s="29"/>
      <c r="F2176" s="29"/>
    </row>
    <row r="2177" spans="1:6">
      <c r="A2177" s="29"/>
      <c r="B2177" s="29"/>
      <c r="D2177" s="29"/>
      <c r="E2177" s="29"/>
      <c r="F2177" s="29"/>
    </row>
    <row r="2178" spans="1:6">
      <c r="A2178" s="29"/>
      <c r="B2178" s="29"/>
      <c r="D2178" s="29"/>
      <c r="E2178" s="29"/>
      <c r="F2178" s="29"/>
    </row>
    <row r="2179" spans="1:6">
      <c r="A2179" s="29"/>
      <c r="B2179" s="29"/>
      <c r="D2179" s="29"/>
      <c r="E2179" s="29"/>
      <c r="F2179" s="29"/>
    </row>
    <row r="2180" spans="1:6">
      <c r="A2180" s="29"/>
      <c r="B2180" s="29"/>
      <c r="D2180" s="29"/>
      <c r="E2180" s="29"/>
      <c r="F2180" s="29"/>
    </row>
    <row r="2181" spans="1:6">
      <c r="A2181" s="29"/>
      <c r="B2181" s="29"/>
      <c r="D2181" s="29"/>
      <c r="E2181" s="29"/>
      <c r="F2181" s="29"/>
    </row>
    <row r="2182" spans="1:6">
      <c r="A2182" s="29"/>
      <c r="B2182" s="29"/>
      <c r="D2182" s="29"/>
      <c r="E2182" s="29"/>
      <c r="F2182" s="29"/>
    </row>
    <row r="2183" spans="1:6">
      <c r="A2183" s="29"/>
      <c r="B2183" s="29"/>
      <c r="D2183" s="29"/>
      <c r="E2183" s="29"/>
      <c r="F2183" s="29"/>
    </row>
    <row r="2184" spans="1:6">
      <c r="A2184" s="29"/>
      <c r="B2184" s="29"/>
      <c r="D2184" s="29"/>
      <c r="E2184" s="29"/>
      <c r="F2184" s="29"/>
    </row>
    <row r="2185" spans="1:6">
      <c r="A2185" s="29"/>
      <c r="B2185" s="29"/>
      <c r="D2185" s="29"/>
      <c r="E2185" s="29"/>
      <c r="F2185" s="29"/>
    </row>
    <row r="2186" spans="1:6">
      <c r="A2186" s="29"/>
      <c r="B2186" s="29"/>
      <c r="D2186" s="29"/>
      <c r="E2186" s="29"/>
      <c r="F2186" s="29"/>
    </row>
    <row r="2187" spans="1:6">
      <c r="A2187" s="29"/>
      <c r="B2187" s="29"/>
      <c r="D2187" s="29"/>
      <c r="E2187" s="29"/>
      <c r="F2187" s="29"/>
    </row>
    <row r="2188" spans="1:6">
      <c r="A2188" s="29"/>
      <c r="B2188" s="29"/>
      <c r="D2188" s="29"/>
      <c r="E2188" s="29"/>
      <c r="F2188" s="29"/>
    </row>
    <row r="2189" spans="1:6">
      <c r="A2189" s="29"/>
      <c r="B2189" s="29"/>
      <c r="D2189" s="29"/>
      <c r="E2189" s="29"/>
      <c r="F2189" s="29"/>
    </row>
    <row r="2190" spans="1:6">
      <c r="A2190" s="29"/>
      <c r="B2190" s="29"/>
      <c r="D2190" s="29"/>
      <c r="E2190" s="29"/>
      <c r="F2190" s="29"/>
    </row>
    <row r="2191" spans="1:6">
      <c r="A2191" s="29"/>
      <c r="B2191" s="29"/>
      <c r="D2191" s="29"/>
      <c r="E2191" s="29"/>
      <c r="F2191" s="29"/>
    </row>
    <row r="2192" spans="1:6">
      <c r="A2192" s="29"/>
      <c r="B2192" s="29"/>
      <c r="D2192" s="29"/>
      <c r="E2192" s="29"/>
      <c r="F2192" s="29"/>
    </row>
    <row r="2193" spans="1:6">
      <c r="A2193" s="29"/>
      <c r="B2193" s="29"/>
      <c r="D2193" s="29"/>
      <c r="E2193" s="29"/>
      <c r="F2193" s="29"/>
    </row>
    <row r="2194" spans="1:6">
      <c r="A2194" s="29"/>
      <c r="B2194" s="29"/>
      <c r="D2194" s="29"/>
      <c r="E2194" s="29"/>
      <c r="F2194" s="29"/>
    </row>
    <row r="2195" spans="1:6">
      <c r="A2195" s="29"/>
      <c r="B2195" s="29"/>
      <c r="D2195" s="29"/>
      <c r="E2195" s="29"/>
      <c r="F2195" s="29"/>
    </row>
    <row r="2196" spans="1:6">
      <c r="A2196" s="29"/>
      <c r="B2196" s="29"/>
      <c r="D2196" s="29"/>
      <c r="E2196" s="29"/>
      <c r="F2196" s="29"/>
    </row>
    <row r="2197" spans="1:6">
      <c r="A2197" s="29"/>
      <c r="B2197" s="29"/>
      <c r="D2197" s="29"/>
      <c r="E2197" s="29"/>
      <c r="F2197" s="29"/>
    </row>
    <row r="2198" spans="1:6">
      <c r="A2198" s="29"/>
      <c r="B2198" s="29"/>
      <c r="D2198" s="29"/>
      <c r="E2198" s="29"/>
      <c r="F2198" s="29"/>
    </row>
    <row r="2199" spans="1:6">
      <c r="A2199" s="29"/>
      <c r="B2199" s="29"/>
      <c r="D2199" s="29"/>
      <c r="E2199" s="29"/>
      <c r="F2199" s="29"/>
    </row>
    <row r="2200" spans="1:6">
      <c r="A2200" s="29"/>
      <c r="B2200" s="29"/>
      <c r="D2200" s="29"/>
      <c r="E2200" s="29"/>
      <c r="F2200" s="29"/>
    </row>
    <row r="2201" spans="1:6">
      <c r="A2201" s="29"/>
      <c r="B2201" s="29"/>
      <c r="D2201" s="29"/>
      <c r="E2201" s="29"/>
      <c r="F2201" s="29"/>
    </row>
    <row r="2202" spans="1:6">
      <c r="A2202" s="29"/>
      <c r="B2202" s="29"/>
      <c r="D2202" s="29"/>
      <c r="E2202" s="29"/>
      <c r="F2202" s="29"/>
    </row>
    <row r="2203" spans="1:6">
      <c r="A2203" s="29"/>
      <c r="B2203" s="29"/>
      <c r="D2203" s="29"/>
      <c r="E2203" s="29"/>
      <c r="F2203" s="29"/>
    </row>
    <row r="2204" spans="1:6">
      <c r="A2204" s="29"/>
      <c r="B2204" s="29"/>
      <c r="D2204" s="29"/>
      <c r="E2204" s="29"/>
      <c r="F2204" s="29"/>
    </row>
    <row r="2205" spans="1:6">
      <c r="A2205" s="29"/>
      <c r="B2205" s="29"/>
      <c r="D2205" s="29"/>
      <c r="E2205" s="29"/>
      <c r="F2205" s="29"/>
    </row>
    <row r="2206" spans="1:6">
      <c r="A2206" s="29"/>
      <c r="B2206" s="29"/>
      <c r="D2206" s="29"/>
      <c r="E2206" s="29"/>
      <c r="F2206" s="29"/>
    </row>
    <row r="2207" spans="1:6">
      <c r="A2207" s="29"/>
      <c r="B2207" s="29"/>
      <c r="D2207" s="29"/>
      <c r="E2207" s="29"/>
      <c r="F2207" s="29"/>
    </row>
    <row r="2208" spans="1:6">
      <c r="A2208" s="29"/>
      <c r="B2208" s="29"/>
      <c r="D2208" s="29"/>
      <c r="E2208" s="29"/>
      <c r="F2208" s="29"/>
    </row>
    <row r="2209" spans="1:6">
      <c r="A2209" s="29"/>
      <c r="B2209" s="29"/>
      <c r="D2209" s="29"/>
      <c r="E2209" s="29"/>
      <c r="F2209" s="29"/>
    </row>
    <row r="2210" spans="1:6">
      <c r="A2210" s="29"/>
      <c r="B2210" s="29"/>
      <c r="D2210" s="29"/>
      <c r="E2210" s="29"/>
      <c r="F2210" s="29"/>
    </row>
    <row r="2211" spans="1:6">
      <c r="A2211" s="29"/>
      <c r="B2211" s="29"/>
      <c r="D2211" s="29"/>
      <c r="E2211" s="29"/>
      <c r="F2211" s="29"/>
    </row>
    <row r="2212" spans="1:6">
      <c r="A2212" s="29"/>
      <c r="B2212" s="29"/>
      <c r="D2212" s="29"/>
      <c r="E2212" s="29"/>
      <c r="F2212" s="29"/>
    </row>
    <row r="2213" spans="1:6">
      <c r="A2213" s="29"/>
      <c r="B2213" s="29"/>
      <c r="D2213" s="29"/>
      <c r="E2213" s="29"/>
      <c r="F2213" s="29"/>
    </row>
    <row r="2214" spans="1:6">
      <c r="A2214" s="29"/>
      <c r="B2214" s="29"/>
      <c r="D2214" s="29"/>
      <c r="E2214" s="29"/>
      <c r="F2214" s="29"/>
    </row>
    <row r="2215" spans="1:6">
      <c r="A2215" s="29"/>
      <c r="B2215" s="29"/>
      <c r="D2215" s="29"/>
      <c r="E2215" s="29"/>
      <c r="F2215" s="29"/>
    </row>
    <row r="2216" spans="1:6">
      <c r="A2216" s="29"/>
      <c r="B2216" s="29"/>
      <c r="D2216" s="29"/>
      <c r="E2216" s="29"/>
      <c r="F2216" s="29"/>
    </row>
    <row r="2217" spans="1:6">
      <c r="A2217" s="29"/>
      <c r="B2217" s="29"/>
      <c r="D2217" s="29"/>
      <c r="E2217" s="29"/>
      <c r="F2217" s="29"/>
    </row>
    <row r="2218" spans="1:6">
      <c r="A2218" s="29"/>
      <c r="B2218" s="29"/>
      <c r="D2218" s="29"/>
      <c r="E2218" s="29"/>
      <c r="F2218" s="29"/>
    </row>
    <row r="2219" spans="1:6">
      <c r="A2219" s="29"/>
      <c r="B2219" s="29"/>
      <c r="D2219" s="29"/>
      <c r="E2219" s="29"/>
      <c r="F2219" s="29"/>
    </row>
    <row r="2220" spans="1:6">
      <c r="A2220" s="29"/>
      <c r="B2220" s="29"/>
      <c r="D2220" s="29"/>
      <c r="E2220" s="29"/>
      <c r="F2220" s="29"/>
    </row>
    <row r="2221" spans="1:6">
      <c r="A2221" s="29"/>
      <c r="B2221" s="29"/>
      <c r="D2221" s="29"/>
      <c r="E2221" s="29"/>
      <c r="F2221" s="29"/>
    </row>
    <row r="2222" spans="1:6">
      <c r="A2222" s="29"/>
      <c r="B2222" s="29"/>
      <c r="D2222" s="29"/>
      <c r="E2222" s="29"/>
      <c r="F2222" s="29"/>
    </row>
    <row r="2223" spans="1:6">
      <c r="A2223" s="29"/>
      <c r="B2223" s="29"/>
      <c r="D2223" s="29"/>
      <c r="E2223" s="29"/>
      <c r="F2223" s="29"/>
    </row>
    <row r="2224" spans="1:6">
      <c r="A2224" s="29"/>
      <c r="B2224" s="29"/>
      <c r="D2224" s="29"/>
      <c r="E2224" s="29"/>
      <c r="F2224" s="29"/>
    </row>
    <row r="2225" spans="1:6">
      <c r="A2225" s="29"/>
      <c r="B2225" s="29"/>
      <c r="D2225" s="29"/>
      <c r="E2225" s="29"/>
      <c r="F2225" s="29"/>
    </row>
    <row r="2226" spans="1:6">
      <c r="A2226" s="29"/>
      <c r="B2226" s="29"/>
      <c r="D2226" s="29"/>
      <c r="E2226" s="29"/>
      <c r="F2226" s="29"/>
    </row>
    <row r="2227" spans="1:6">
      <c r="A2227" s="29"/>
      <c r="B2227" s="29"/>
      <c r="D2227" s="29"/>
      <c r="E2227" s="29"/>
      <c r="F2227" s="29"/>
    </row>
    <row r="2228" spans="1:6">
      <c r="A2228" s="29"/>
      <c r="B2228" s="29"/>
      <c r="D2228" s="29"/>
      <c r="E2228" s="29"/>
      <c r="F2228" s="29"/>
    </row>
    <row r="2229" spans="1:6">
      <c r="A2229" s="29"/>
      <c r="B2229" s="29"/>
      <c r="D2229" s="29"/>
      <c r="E2229" s="29"/>
      <c r="F2229" s="29"/>
    </row>
    <row r="2230" spans="1:6">
      <c r="A2230" s="29"/>
      <c r="B2230" s="29"/>
      <c r="D2230" s="29"/>
      <c r="E2230" s="29"/>
      <c r="F2230" s="29"/>
    </row>
    <row r="2231" spans="1:6">
      <c r="A2231" s="29"/>
      <c r="B2231" s="29"/>
      <c r="D2231" s="29"/>
      <c r="E2231" s="29"/>
      <c r="F2231" s="29"/>
    </row>
    <row r="2232" spans="1:6">
      <c r="A2232" s="29"/>
      <c r="B2232" s="29"/>
      <c r="D2232" s="29"/>
      <c r="E2232" s="29"/>
      <c r="F2232" s="29"/>
    </row>
    <row r="2233" spans="1:6">
      <c r="A2233" s="29"/>
      <c r="B2233" s="29"/>
      <c r="D2233" s="29"/>
      <c r="E2233" s="29"/>
      <c r="F2233" s="29"/>
    </row>
    <row r="2234" spans="1:6">
      <c r="A2234" s="29"/>
      <c r="B2234" s="29"/>
      <c r="D2234" s="29"/>
      <c r="E2234" s="29"/>
      <c r="F2234" s="29"/>
    </row>
    <row r="2235" spans="1:6">
      <c r="A2235" s="29"/>
      <c r="B2235" s="29"/>
      <c r="D2235" s="29"/>
      <c r="E2235" s="29"/>
      <c r="F2235" s="29"/>
    </row>
    <row r="2236" spans="1:6">
      <c r="A2236" s="29"/>
      <c r="B2236" s="29"/>
      <c r="D2236" s="29"/>
      <c r="E2236" s="29"/>
      <c r="F2236" s="29"/>
    </row>
    <row r="2237" spans="1:6">
      <c r="A2237" s="29"/>
      <c r="B2237" s="29"/>
      <c r="D2237" s="29"/>
      <c r="E2237" s="29"/>
      <c r="F2237" s="29"/>
    </row>
    <row r="2238" spans="1:6">
      <c r="A2238" s="29"/>
      <c r="B2238" s="29"/>
      <c r="D2238" s="29"/>
      <c r="E2238" s="29"/>
      <c r="F2238" s="29"/>
    </row>
    <row r="2239" spans="1:6">
      <c r="A2239" s="29"/>
      <c r="B2239" s="29"/>
      <c r="D2239" s="29"/>
      <c r="E2239" s="29"/>
      <c r="F2239" s="29"/>
    </row>
    <row r="2240" spans="1:6">
      <c r="A2240" s="29"/>
      <c r="B2240" s="29"/>
      <c r="D2240" s="29"/>
      <c r="E2240" s="29"/>
      <c r="F2240" s="29"/>
    </row>
    <row r="2241" spans="1:6">
      <c r="A2241" s="29"/>
      <c r="B2241" s="29"/>
      <c r="D2241" s="29"/>
      <c r="E2241" s="29"/>
      <c r="F2241" s="29"/>
    </row>
    <row r="2242" spans="1:6">
      <c r="A2242" s="29"/>
      <c r="B2242" s="29"/>
      <c r="D2242" s="29"/>
      <c r="E2242" s="29"/>
      <c r="F2242" s="29"/>
    </row>
    <row r="2243" spans="1:6">
      <c r="A2243" s="29"/>
      <c r="B2243" s="29"/>
      <c r="D2243" s="29"/>
      <c r="E2243" s="29"/>
      <c r="F2243" s="29"/>
    </row>
    <row r="2244" spans="1:6">
      <c r="A2244" s="29"/>
      <c r="B2244" s="29"/>
      <c r="D2244" s="29"/>
      <c r="E2244" s="29"/>
      <c r="F2244" s="29"/>
    </row>
    <row r="2245" spans="1:6">
      <c r="A2245" s="29"/>
      <c r="B2245" s="29"/>
      <c r="D2245" s="29"/>
      <c r="E2245" s="29"/>
      <c r="F2245" s="29"/>
    </row>
    <row r="2246" spans="1:6">
      <c r="A2246" s="29"/>
      <c r="B2246" s="29"/>
      <c r="D2246" s="29"/>
      <c r="E2246" s="29"/>
      <c r="F2246" s="29"/>
    </row>
    <row r="2247" spans="1:6">
      <c r="A2247" s="29"/>
      <c r="B2247" s="29"/>
      <c r="D2247" s="29"/>
      <c r="E2247" s="29"/>
      <c r="F2247" s="29"/>
    </row>
    <row r="2248" spans="1:6">
      <c r="A2248" s="29"/>
      <c r="B2248" s="29"/>
      <c r="D2248" s="29"/>
      <c r="E2248" s="29"/>
      <c r="F2248" s="29"/>
    </row>
    <row r="2249" spans="1:6">
      <c r="A2249" s="29"/>
      <c r="B2249" s="29"/>
      <c r="D2249" s="29"/>
      <c r="E2249" s="29"/>
      <c r="F2249" s="29"/>
    </row>
    <row r="2250" spans="1:6">
      <c r="A2250" s="29"/>
      <c r="B2250" s="29"/>
      <c r="D2250" s="29"/>
      <c r="E2250" s="29"/>
      <c r="F2250" s="29"/>
    </row>
    <row r="2251" spans="1:6">
      <c r="A2251" s="29"/>
      <c r="B2251" s="29"/>
      <c r="D2251" s="29"/>
      <c r="E2251" s="29"/>
      <c r="F2251" s="29"/>
    </row>
    <row r="2252" spans="1:6">
      <c r="A2252" s="29"/>
      <c r="B2252" s="29"/>
      <c r="D2252" s="29"/>
      <c r="E2252" s="29"/>
      <c r="F2252" s="29"/>
    </row>
    <row r="2253" spans="1:6">
      <c r="A2253" s="29"/>
      <c r="B2253" s="29"/>
      <c r="D2253" s="29"/>
      <c r="E2253" s="29"/>
      <c r="F2253" s="29"/>
    </row>
    <row r="2254" spans="1:6">
      <c r="A2254" s="29"/>
      <c r="B2254" s="29"/>
      <c r="D2254" s="29"/>
      <c r="E2254" s="29"/>
      <c r="F2254" s="29"/>
    </row>
    <row r="2255" spans="1:6">
      <c r="A2255" s="29"/>
      <c r="B2255" s="29"/>
      <c r="D2255" s="29"/>
      <c r="E2255" s="29"/>
      <c r="F2255" s="29"/>
    </row>
    <row r="2256" spans="1:6">
      <c r="A2256" s="29"/>
      <c r="B2256" s="29"/>
      <c r="D2256" s="29"/>
      <c r="E2256" s="29"/>
      <c r="F2256" s="29"/>
    </row>
    <row r="2257" spans="1:6">
      <c r="A2257" s="29"/>
      <c r="B2257" s="29"/>
      <c r="D2257" s="29"/>
      <c r="E2257" s="29"/>
      <c r="F2257" s="29"/>
    </row>
    <row r="2258" spans="1:6">
      <c r="A2258" s="29"/>
      <c r="B2258" s="29"/>
      <c r="D2258" s="29"/>
      <c r="E2258" s="29"/>
      <c r="F2258" s="29"/>
    </row>
    <row r="2259" spans="1:6">
      <c r="A2259" s="29"/>
      <c r="B2259" s="29"/>
      <c r="D2259" s="29"/>
      <c r="E2259" s="29"/>
      <c r="F2259" s="29"/>
    </row>
    <row r="2260" spans="1:6">
      <c r="A2260" s="29"/>
      <c r="B2260" s="29"/>
      <c r="D2260" s="29"/>
      <c r="E2260" s="29"/>
      <c r="F2260" s="29"/>
    </row>
    <row r="2261" spans="1:6">
      <c r="A2261" s="29"/>
      <c r="B2261" s="29"/>
      <c r="D2261" s="29"/>
      <c r="E2261" s="29"/>
      <c r="F2261" s="29"/>
    </row>
    <row r="2262" spans="1:6">
      <c r="A2262" s="29"/>
      <c r="B2262" s="29"/>
      <c r="D2262" s="29"/>
      <c r="E2262" s="29"/>
      <c r="F2262" s="29"/>
    </row>
    <row r="2263" spans="1:6">
      <c r="A2263" s="29"/>
      <c r="B2263" s="29"/>
      <c r="D2263" s="29"/>
      <c r="E2263" s="29"/>
      <c r="F2263" s="29"/>
    </row>
    <row r="2264" spans="1:6">
      <c r="A2264" s="29"/>
      <c r="B2264" s="29"/>
      <c r="D2264" s="29"/>
      <c r="E2264" s="29"/>
      <c r="F2264" s="29"/>
    </row>
    <row r="2265" spans="1:6">
      <c r="A2265" s="29"/>
      <c r="B2265" s="29"/>
      <c r="D2265" s="29"/>
      <c r="E2265" s="29"/>
      <c r="F2265" s="29"/>
    </row>
    <row r="2266" spans="1:6">
      <c r="A2266" s="29"/>
      <c r="B2266" s="29"/>
      <c r="D2266" s="29"/>
      <c r="E2266" s="29"/>
      <c r="F2266" s="29"/>
    </row>
    <row r="2267" spans="1:6">
      <c r="A2267" s="29"/>
      <c r="B2267" s="29"/>
      <c r="D2267" s="29"/>
      <c r="E2267" s="29"/>
      <c r="F2267" s="29"/>
    </row>
    <row r="2268" spans="1:6">
      <c r="A2268" s="29"/>
      <c r="B2268" s="29"/>
      <c r="D2268" s="29"/>
      <c r="E2268" s="29"/>
      <c r="F2268" s="29"/>
    </row>
    <row r="2269" spans="1:6">
      <c r="A2269" s="29"/>
      <c r="B2269" s="29"/>
      <c r="D2269" s="29"/>
      <c r="E2269" s="29"/>
      <c r="F2269" s="29"/>
    </row>
    <row r="2270" spans="1:6">
      <c r="A2270" s="29"/>
      <c r="B2270" s="29"/>
      <c r="D2270" s="29"/>
      <c r="E2270" s="29"/>
      <c r="F2270" s="29"/>
    </row>
    <row r="2271" spans="1:6">
      <c r="A2271" s="29"/>
      <c r="B2271" s="29"/>
      <c r="D2271" s="29"/>
      <c r="E2271" s="29"/>
      <c r="F2271" s="29"/>
    </row>
    <row r="2272" spans="1:6">
      <c r="A2272" s="29"/>
      <c r="B2272" s="29"/>
      <c r="D2272" s="29"/>
      <c r="E2272" s="29"/>
      <c r="F2272" s="29"/>
    </row>
    <row r="2273" spans="1:6">
      <c r="A2273" s="29"/>
      <c r="B2273" s="29"/>
      <c r="D2273" s="29"/>
      <c r="E2273" s="29"/>
      <c r="F2273" s="29"/>
    </row>
    <row r="2274" spans="1:6">
      <c r="A2274" s="29"/>
      <c r="B2274" s="29"/>
      <c r="D2274" s="29"/>
      <c r="E2274" s="29"/>
      <c r="F2274" s="29"/>
    </row>
    <row r="2275" spans="1:6">
      <c r="A2275" s="29"/>
      <c r="B2275" s="29"/>
      <c r="D2275" s="29"/>
      <c r="E2275" s="29"/>
      <c r="F2275" s="29"/>
    </row>
    <row r="2276" spans="1:6">
      <c r="A2276" s="29"/>
      <c r="B2276" s="29"/>
      <c r="D2276" s="29"/>
      <c r="E2276" s="29"/>
      <c r="F2276" s="29"/>
    </row>
    <row r="2277" spans="1:6">
      <c r="A2277" s="29"/>
      <c r="B2277" s="29"/>
      <c r="D2277" s="29"/>
      <c r="E2277" s="29"/>
      <c r="F2277" s="29"/>
    </row>
    <row r="2278" spans="1:6">
      <c r="A2278" s="29"/>
      <c r="B2278" s="29"/>
      <c r="D2278" s="29"/>
      <c r="E2278" s="29"/>
      <c r="F2278" s="29"/>
    </row>
    <row r="2279" spans="1:6">
      <c r="A2279" s="29"/>
      <c r="B2279" s="29"/>
      <c r="D2279" s="29"/>
      <c r="E2279" s="29"/>
      <c r="F2279" s="29"/>
    </row>
    <row r="2280" spans="1:6">
      <c r="A2280" s="29"/>
      <c r="B2280" s="29"/>
      <c r="D2280" s="29"/>
      <c r="E2280" s="29"/>
      <c r="F2280" s="29"/>
    </row>
    <row r="2281" spans="1:6">
      <c r="A2281" s="29"/>
      <c r="B2281" s="29"/>
      <c r="D2281" s="29"/>
      <c r="E2281" s="29"/>
      <c r="F2281" s="29"/>
    </row>
    <row r="2282" spans="1:6">
      <c r="A2282" s="29"/>
      <c r="B2282" s="29"/>
      <c r="D2282" s="29"/>
      <c r="E2282" s="29"/>
      <c r="F2282" s="29"/>
    </row>
    <row r="2283" spans="1:6">
      <c r="A2283" s="29"/>
      <c r="B2283" s="29"/>
      <c r="D2283" s="29"/>
      <c r="E2283" s="29"/>
      <c r="F2283" s="29"/>
    </row>
    <row r="2284" spans="1:6">
      <c r="A2284" s="29"/>
      <c r="B2284" s="29"/>
      <c r="D2284" s="29"/>
      <c r="E2284" s="29"/>
      <c r="F2284" s="29"/>
    </row>
    <row r="2285" spans="1:6">
      <c r="A2285" s="29"/>
      <c r="B2285" s="29"/>
      <c r="D2285" s="29"/>
      <c r="E2285" s="29"/>
      <c r="F2285" s="29"/>
    </row>
    <row r="2286" spans="1:6">
      <c r="A2286" s="29"/>
      <c r="B2286" s="29"/>
      <c r="D2286" s="29"/>
      <c r="E2286" s="29"/>
      <c r="F2286" s="29"/>
    </row>
    <row r="2287" spans="1:6">
      <c r="A2287" s="29"/>
      <c r="B2287" s="29"/>
      <c r="D2287" s="29"/>
      <c r="E2287" s="29"/>
      <c r="F2287" s="29"/>
    </row>
    <row r="2288" spans="1:6">
      <c r="A2288" s="29"/>
      <c r="B2288" s="29"/>
      <c r="D2288" s="29"/>
      <c r="E2288" s="29"/>
      <c r="F2288" s="29"/>
    </row>
    <row r="2289" spans="1:6">
      <c r="A2289" s="29"/>
      <c r="B2289" s="29"/>
      <c r="D2289" s="29"/>
      <c r="E2289" s="29"/>
      <c r="F2289" s="29"/>
    </row>
    <row r="2290" spans="1:6">
      <c r="A2290" s="29"/>
      <c r="B2290" s="29"/>
      <c r="D2290" s="29"/>
      <c r="E2290" s="29"/>
      <c r="F2290" s="29"/>
    </row>
    <row r="2291" spans="1:6">
      <c r="A2291" s="29"/>
      <c r="B2291" s="29"/>
      <c r="D2291" s="29"/>
      <c r="E2291" s="29"/>
      <c r="F2291" s="29"/>
    </row>
    <row r="2292" spans="1:6">
      <c r="A2292" s="29"/>
      <c r="B2292" s="29"/>
      <c r="D2292" s="29"/>
      <c r="E2292" s="29"/>
      <c r="F2292" s="29"/>
    </row>
    <row r="2293" spans="1:6">
      <c r="A2293" s="29"/>
      <c r="B2293" s="29"/>
      <c r="D2293" s="29"/>
      <c r="E2293" s="29"/>
      <c r="F2293" s="29"/>
    </row>
    <row r="2294" spans="1:6">
      <c r="A2294" s="29"/>
      <c r="B2294" s="29"/>
      <c r="D2294" s="29"/>
      <c r="E2294" s="29"/>
      <c r="F2294" s="29"/>
    </row>
    <row r="2295" spans="1:6">
      <c r="A2295" s="29"/>
      <c r="B2295" s="29"/>
      <c r="D2295" s="29"/>
      <c r="E2295" s="29"/>
      <c r="F2295" s="29"/>
    </row>
    <row r="2296" spans="1:6">
      <c r="A2296" s="29"/>
      <c r="B2296" s="29"/>
      <c r="D2296" s="29"/>
      <c r="E2296" s="29"/>
      <c r="F2296" s="29"/>
    </row>
    <row r="2297" spans="1:6">
      <c r="A2297" s="29"/>
      <c r="B2297" s="29"/>
      <c r="D2297" s="29"/>
      <c r="E2297" s="29"/>
      <c r="F2297" s="29"/>
    </row>
    <row r="2298" spans="1:6">
      <c r="A2298" s="29"/>
      <c r="B2298" s="29"/>
      <c r="D2298" s="29"/>
      <c r="E2298" s="29"/>
      <c r="F2298" s="29"/>
    </row>
    <row r="2299" spans="1:6">
      <c r="A2299" s="29"/>
      <c r="B2299" s="29"/>
      <c r="D2299" s="29"/>
      <c r="E2299" s="29"/>
      <c r="F2299" s="29"/>
    </row>
    <row r="2300" spans="1:6">
      <c r="A2300" s="29"/>
      <c r="B2300" s="29"/>
      <c r="D2300" s="29"/>
      <c r="E2300" s="29"/>
      <c r="F2300" s="29"/>
    </row>
    <row r="2301" spans="1:6">
      <c r="A2301" s="29"/>
      <c r="B2301" s="29"/>
      <c r="D2301" s="29"/>
      <c r="E2301" s="29"/>
      <c r="F2301" s="29"/>
    </row>
    <row r="2302" spans="1:6">
      <c r="A2302" s="29"/>
      <c r="B2302" s="29"/>
      <c r="D2302" s="29"/>
      <c r="E2302" s="29"/>
      <c r="F2302" s="29"/>
    </row>
    <row r="2303" spans="1:6">
      <c r="A2303" s="29"/>
      <c r="B2303" s="29"/>
      <c r="D2303" s="29"/>
      <c r="E2303" s="29"/>
      <c r="F2303" s="29"/>
    </row>
    <row r="2304" spans="1:6">
      <c r="A2304" s="29"/>
      <c r="B2304" s="29"/>
      <c r="D2304" s="29"/>
      <c r="E2304" s="29"/>
      <c r="F2304" s="29"/>
    </row>
    <row r="2305" spans="1:6">
      <c r="A2305" s="29"/>
      <c r="B2305" s="29"/>
      <c r="D2305" s="29"/>
      <c r="E2305" s="29"/>
      <c r="F2305" s="29"/>
    </row>
    <row r="2306" spans="1:6">
      <c r="A2306" s="29"/>
      <c r="B2306" s="29"/>
      <c r="D2306" s="29"/>
      <c r="E2306" s="29"/>
      <c r="F2306" s="29"/>
    </row>
    <row r="2307" spans="1:6">
      <c r="A2307" s="29"/>
      <c r="B2307" s="29"/>
      <c r="D2307" s="29"/>
      <c r="E2307" s="29"/>
      <c r="F2307" s="29"/>
    </row>
    <row r="2308" spans="1:6">
      <c r="A2308" s="29"/>
      <c r="B2308" s="29"/>
      <c r="D2308" s="29"/>
      <c r="E2308" s="29"/>
      <c r="F2308" s="29"/>
    </row>
    <row r="2309" spans="1:6">
      <c r="A2309" s="29"/>
      <c r="B2309" s="29"/>
      <c r="D2309" s="29"/>
      <c r="E2309" s="29"/>
      <c r="F2309" s="29"/>
    </row>
    <row r="2310" spans="1:6">
      <c r="A2310" s="29"/>
      <c r="B2310" s="29"/>
      <c r="D2310" s="29"/>
      <c r="E2310" s="29"/>
      <c r="F2310" s="29"/>
    </row>
    <row r="2311" spans="1:6">
      <c r="A2311" s="29"/>
      <c r="B2311" s="29"/>
      <c r="D2311" s="29"/>
      <c r="E2311" s="29"/>
      <c r="F2311" s="29"/>
    </row>
    <row r="2312" spans="1:6">
      <c r="A2312" s="29"/>
      <c r="B2312" s="29"/>
      <c r="D2312" s="29"/>
      <c r="E2312" s="29"/>
      <c r="F2312" s="29"/>
    </row>
    <row r="2313" spans="1:6">
      <c r="A2313" s="29"/>
      <c r="B2313" s="29"/>
      <c r="D2313" s="29"/>
      <c r="E2313" s="29"/>
      <c r="F2313" s="29"/>
    </row>
    <row r="2314" spans="1:6">
      <c r="A2314" s="29"/>
      <c r="B2314" s="29"/>
      <c r="D2314" s="29"/>
      <c r="E2314" s="29"/>
      <c r="F2314" s="29"/>
    </row>
    <row r="2315" spans="1:6">
      <c r="A2315" s="29"/>
      <c r="B2315" s="29"/>
      <c r="D2315" s="29"/>
      <c r="E2315" s="29"/>
      <c r="F2315" s="29"/>
    </row>
    <row r="2316" spans="1:6">
      <c r="A2316" s="29"/>
      <c r="B2316" s="29"/>
      <c r="D2316" s="29"/>
      <c r="E2316" s="29"/>
      <c r="F2316" s="29"/>
    </row>
    <row r="2317" spans="1:6">
      <c r="A2317" s="29"/>
      <c r="B2317" s="29"/>
      <c r="D2317" s="29"/>
      <c r="E2317" s="29"/>
      <c r="F2317" s="29"/>
    </row>
    <row r="2318" spans="1:6">
      <c r="A2318" s="29"/>
      <c r="B2318" s="29"/>
      <c r="D2318" s="29"/>
      <c r="E2318" s="29"/>
      <c r="F2318" s="29"/>
    </row>
    <row r="2319" spans="1:6">
      <c r="A2319" s="29"/>
      <c r="B2319" s="29"/>
      <c r="D2319" s="29"/>
      <c r="E2319" s="29"/>
      <c r="F2319" s="29"/>
    </row>
    <row r="2320" spans="1:6">
      <c r="A2320" s="29"/>
      <c r="B2320" s="29"/>
      <c r="D2320" s="29"/>
      <c r="E2320" s="29"/>
      <c r="F2320" s="29"/>
    </row>
    <row r="2321" spans="1:6">
      <c r="A2321" s="29"/>
      <c r="B2321" s="29"/>
      <c r="D2321" s="29"/>
      <c r="E2321" s="29"/>
      <c r="F2321" s="29"/>
    </row>
    <row r="2322" spans="1:6">
      <c r="A2322" s="29"/>
      <c r="B2322" s="29"/>
      <c r="D2322" s="29"/>
      <c r="E2322" s="29"/>
      <c r="F2322" s="29"/>
    </row>
    <row r="2323" spans="1:6">
      <c r="A2323" s="29"/>
      <c r="B2323" s="29"/>
      <c r="D2323" s="29"/>
      <c r="E2323" s="29"/>
      <c r="F2323" s="29"/>
    </row>
    <row r="2324" spans="1:6">
      <c r="A2324" s="29"/>
      <c r="B2324" s="29"/>
      <c r="D2324" s="29"/>
      <c r="E2324" s="29"/>
      <c r="F2324" s="29"/>
    </row>
    <row r="2325" spans="1:6">
      <c r="A2325" s="29"/>
      <c r="B2325" s="29"/>
      <c r="D2325" s="29"/>
      <c r="E2325" s="29"/>
      <c r="F2325" s="29"/>
    </row>
    <row r="2326" spans="1:6">
      <c r="A2326" s="29"/>
      <c r="B2326" s="29"/>
      <c r="D2326" s="29"/>
      <c r="E2326" s="29"/>
      <c r="F2326" s="29"/>
    </row>
    <row r="2327" spans="1:6">
      <c r="A2327" s="29"/>
      <c r="B2327" s="29"/>
      <c r="D2327" s="29"/>
      <c r="E2327" s="29"/>
      <c r="F2327" s="29"/>
    </row>
    <row r="2328" spans="1:6">
      <c r="A2328" s="29"/>
      <c r="B2328" s="29"/>
      <c r="D2328" s="29"/>
      <c r="E2328" s="29"/>
      <c r="F2328" s="29"/>
    </row>
    <row r="2329" spans="1:6">
      <c r="A2329" s="29"/>
      <c r="B2329" s="29"/>
      <c r="D2329" s="29"/>
      <c r="E2329" s="29"/>
      <c r="F2329" s="29"/>
    </row>
    <row r="2330" spans="1:6">
      <c r="A2330" s="29"/>
      <c r="B2330" s="29"/>
      <c r="D2330" s="29"/>
      <c r="E2330" s="29"/>
      <c r="F2330" s="29"/>
    </row>
    <row r="2331" spans="1:6">
      <c r="A2331" s="29"/>
      <c r="B2331" s="29"/>
      <c r="D2331" s="29"/>
      <c r="E2331" s="29"/>
      <c r="F2331" s="29"/>
    </row>
    <row r="2332" spans="1:6">
      <c r="A2332" s="29"/>
      <c r="B2332" s="29"/>
      <c r="D2332" s="29"/>
      <c r="E2332" s="29"/>
      <c r="F2332" s="29"/>
    </row>
    <row r="2333" spans="1:6">
      <c r="A2333" s="29"/>
      <c r="B2333" s="29"/>
      <c r="D2333" s="29"/>
      <c r="E2333" s="29"/>
      <c r="F2333" s="29"/>
    </row>
    <row r="2334" spans="1:6">
      <c r="A2334" s="29"/>
      <c r="B2334" s="29"/>
      <c r="D2334" s="29"/>
      <c r="E2334" s="29"/>
      <c r="F2334" s="29"/>
    </row>
    <row r="2335" spans="1:6">
      <c r="A2335" s="29"/>
      <c r="B2335" s="29"/>
      <c r="D2335" s="29"/>
      <c r="E2335" s="29"/>
      <c r="F2335" s="29"/>
    </row>
    <row r="2336" spans="1:6">
      <c r="A2336" s="29"/>
      <c r="B2336" s="29"/>
      <c r="D2336" s="29"/>
      <c r="E2336" s="29"/>
      <c r="F2336" s="29"/>
    </row>
    <row r="2337" spans="1:6">
      <c r="A2337" s="29"/>
      <c r="B2337" s="29"/>
      <c r="D2337" s="29"/>
      <c r="E2337" s="29"/>
      <c r="F2337" s="29"/>
    </row>
    <row r="2338" spans="1:6">
      <c r="A2338" s="29"/>
      <c r="B2338" s="29"/>
      <c r="D2338" s="29"/>
      <c r="E2338" s="29"/>
      <c r="F2338" s="29"/>
    </row>
    <row r="2339" spans="1:6">
      <c r="A2339" s="29"/>
      <c r="B2339" s="29"/>
      <c r="D2339" s="29"/>
      <c r="E2339" s="29"/>
      <c r="F2339" s="29"/>
    </row>
    <row r="2340" spans="1:6">
      <c r="A2340" s="29"/>
      <c r="B2340" s="29"/>
      <c r="D2340" s="29"/>
      <c r="E2340" s="29"/>
      <c r="F2340" s="29"/>
    </row>
    <row r="2341" spans="1:6">
      <c r="A2341" s="29"/>
      <c r="B2341" s="29"/>
      <c r="D2341" s="29"/>
      <c r="E2341" s="29"/>
      <c r="F2341" s="29"/>
    </row>
    <row r="2342" spans="1:6">
      <c r="A2342" s="29"/>
      <c r="B2342" s="29"/>
      <c r="D2342" s="29"/>
      <c r="E2342" s="29"/>
      <c r="F2342" s="29"/>
    </row>
    <row r="2343" spans="1:6">
      <c r="A2343" s="29"/>
      <c r="B2343" s="29"/>
      <c r="D2343" s="29"/>
      <c r="E2343" s="29"/>
      <c r="F2343" s="29"/>
    </row>
    <row r="2344" spans="1:6">
      <c r="A2344" s="29"/>
      <c r="B2344" s="29"/>
      <c r="D2344" s="29"/>
      <c r="E2344" s="29"/>
      <c r="F2344" s="29"/>
    </row>
    <row r="2345" spans="1:6">
      <c r="A2345" s="29"/>
      <c r="B2345" s="29"/>
      <c r="D2345" s="29"/>
      <c r="E2345" s="29"/>
      <c r="F2345" s="29"/>
    </row>
    <row r="2346" spans="1:6">
      <c r="A2346" s="29"/>
      <c r="B2346" s="29"/>
      <c r="D2346" s="29"/>
      <c r="E2346" s="29"/>
      <c r="F2346" s="29"/>
    </row>
    <row r="2347" spans="1:6">
      <c r="A2347" s="29"/>
      <c r="B2347" s="29"/>
      <c r="D2347" s="29"/>
      <c r="E2347" s="29"/>
      <c r="F2347" s="29"/>
    </row>
    <row r="2348" spans="1:6">
      <c r="A2348" s="29"/>
      <c r="B2348" s="29"/>
      <c r="D2348" s="29"/>
      <c r="E2348" s="29"/>
      <c r="F2348" s="29"/>
    </row>
    <row r="2349" spans="1:6">
      <c r="A2349" s="29"/>
      <c r="B2349" s="29"/>
      <c r="D2349" s="29"/>
      <c r="E2349" s="29"/>
      <c r="F2349" s="29"/>
    </row>
    <row r="2350" spans="1:6">
      <c r="A2350" s="29"/>
      <c r="B2350" s="29"/>
      <c r="D2350" s="29"/>
      <c r="E2350" s="29"/>
      <c r="F2350" s="29"/>
    </row>
    <row r="2351" spans="1:6">
      <c r="A2351" s="29"/>
      <c r="B2351" s="29"/>
      <c r="D2351" s="29"/>
      <c r="E2351" s="29"/>
      <c r="F2351" s="29"/>
    </row>
    <row r="2352" spans="1:6">
      <c r="A2352" s="29"/>
      <c r="B2352" s="29"/>
      <c r="D2352" s="29"/>
      <c r="E2352" s="29"/>
      <c r="F2352" s="29"/>
    </row>
    <row r="2353" spans="1:6">
      <c r="A2353" s="29"/>
      <c r="B2353" s="29"/>
      <c r="D2353" s="29"/>
      <c r="E2353" s="29"/>
      <c r="F2353" s="29"/>
    </row>
    <row r="2354" spans="1:6">
      <c r="A2354" s="29"/>
      <c r="B2354" s="29"/>
      <c r="D2354" s="29"/>
      <c r="E2354" s="29"/>
      <c r="F2354" s="29"/>
    </row>
    <row r="2355" spans="1:6">
      <c r="A2355" s="29"/>
      <c r="B2355" s="29"/>
      <c r="D2355" s="29"/>
      <c r="E2355" s="29"/>
      <c r="F2355" s="29"/>
    </row>
    <row r="2356" spans="1:6">
      <c r="A2356" s="29"/>
      <c r="B2356" s="29"/>
      <c r="D2356" s="29"/>
      <c r="E2356" s="29"/>
      <c r="F2356" s="29"/>
    </row>
    <row r="2357" spans="1:6">
      <c r="A2357" s="29"/>
      <c r="B2357" s="29"/>
      <c r="D2357" s="29"/>
      <c r="E2357" s="29"/>
      <c r="F2357" s="29"/>
    </row>
    <row r="2358" spans="1:6">
      <c r="A2358" s="29"/>
      <c r="B2358" s="29"/>
      <c r="D2358" s="29"/>
      <c r="E2358" s="29"/>
      <c r="F2358" s="29"/>
    </row>
    <row r="2359" spans="1:6">
      <c r="A2359" s="29"/>
      <c r="B2359" s="29"/>
      <c r="D2359" s="29"/>
      <c r="E2359" s="29"/>
      <c r="F2359" s="29"/>
    </row>
    <row r="2360" spans="1:6">
      <c r="A2360" s="29"/>
      <c r="B2360" s="29"/>
      <c r="D2360" s="29"/>
      <c r="E2360" s="29"/>
      <c r="F2360" s="29"/>
    </row>
    <row r="2361" spans="1:6">
      <c r="A2361" s="29"/>
      <c r="B2361" s="29"/>
      <c r="D2361" s="29"/>
      <c r="E2361" s="29"/>
      <c r="F2361" s="29"/>
    </row>
    <row r="2362" spans="1:6">
      <c r="A2362" s="29"/>
      <c r="B2362" s="29"/>
      <c r="D2362" s="29"/>
      <c r="E2362" s="29"/>
      <c r="F2362" s="29"/>
    </row>
    <row r="2363" spans="1:6">
      <c r="A2363" s="29"/>
      <c r="B2363" s="29"/>
      <c r="D2363" s="29"/>
      <c r="E2363" s="29"/>
      <c r="F2363" s="29"/>
    </row>
    <row r="2364" spans="1:6">
      <c r="A2364" s="29"/>
      <c r="B2364" s="29"/>
      <c r="D2364" s="29"/>
      <c r="E2364" s="29"/>
      <c r="F2364" s="29"/>
    </row>
    <row r="2365" spans="1:6">
      <c r="A2365" s="29"/>
      <c r="B2365" s="29"/>
      <c r="D2365" s="29"/>
      <c r="E2365" s="29"/>
      <c r="F2365" s="29"/>
    </row>
    <row r="2366" spans="1:6">
      <c r="A2366" s="29"/>
      <c r="B2366" s="29"/>
      <c r="D2366" s="29"/>
      <c r="E2366" s="29"/>
      <c r="F2366" s="29"/>
    </row>
    <row r="2367" spans="1:6">
      <c r="A2367" s="29"/>
      <c r="B2367" s="29"/>
      <c r="D2367" s="29"/>
      <c r="E2367" s="29"/>
      <c r="F2367" s="29"/>
    </row>
    <row r="2368" spans="1:6">
      <c r="A2368" s="29"/>
      <c r="B2368" s="29"/>
      <c r="D2368" s="29"/>
      <c r="E2368" s="29"/>
      <c r="F2368" s="29"/>
    </row>
    <row r="2369" spans="1:6">
      <c r="A2369" s="29"/>
      <c r="B2369" s="29"/>
      <c r="D2369" s="29"/>
      <c r="E2369" s="29"/>
      <c r="F2369" s="29"/>
    </row>
    <row r="2370" spans="1:6">
      <c r="A2370" s="29"/>
      <c r="B2370" s="29"/>
      <c r="D2370" s="29"/>
      <c r="E2370" s="29"/>
      <c r="F2370" s="29"/>
    </row>
    <row r="2371" spans="1:6">
      <c r="A2371" s="29"/>
      <c r="B2371" s="29"/>
      <c r="D2371" s="29"/>
      <c r="E2371" s="29"/>
      <c r="F2371" s="29"/>
    </row>
    <row r="2372" spans="1:6">
      <c r="A2372" s="29"/>
      <c r="B2372" s="29"/>
      <c r="D2372" s="29"/>
      <c r="E2372" s="29"/>
      <c r="F2372" s="29"/>
    </row>
    <row r="2373" spans="1:6">
      <c r="A2373" s="29"/>
      <c r="B2373" s="29"/>
      <c r="D2373" s="29"/>
      <c r="E2373" s="29"/>
      <c r="F2373" s="29"/>
    </row>
    <row r="2374" spans="1:6">
      <c r="A2374" s="29"/>
      <c r="B2374" s="29"/>
      <c r="D2374" s="29"/>
      <c r="E2374" s="29"/>
      <c r="F2374" s="29"/>
    </row>
    <row r="2375" spans="1:6">
      <c r="A2375" s="29"/>
      <c r="B2375" s="29"/>
      <c r="D2375" s="29"/>
      <c r="E2375" s="29"/>
      <c r="F2375" s="29"/>
    </row>
    <row r="2376" spans="1:6">
      <c r="A2376" s="29"/>
      <c r="B2376" s="29"/>
      <c r="D2376" s="29"/>
      <c r="E2376" s="29"/>
      <c r="F2376" s="29"/>
    </row>
    <row r="2377" spans="1:6">
      <c r="A2377" s="29"/>
      <c r="B2377" s="29"/>
      <c r="D2377" s="29"/>
      <c r="E2377" s="29"/>
      <c r="F2377" s="29"/>
    </row>
    <row r="2378" spans="1:6">
      <c r="A2378" s="29"/>
      <c r="B2378" s="29"/>
      <c r="D2378" s="29"/>
      <c r="E2378" s="29"/>
      <c r="F2378" s="29"/>
    </row>
    <row r="2379" spans="1:6">
      <c r="A2379" s="29"/>
      <c r="B2379" s="29"/>
      <c r="D2379" s="29"/>
      <c r="E2379" s="29"/>
      <c r="F2379" s="29"/>
    </row>
    <row r="2380" spans="1:6">
      <c r="A2380" s="29"/>
      <c r="B2380" s="29"/>
      <c r="D2380" s="29"/>
      <c r="E2380" s="29"/>
      <c r="F2380" s="29"/>
    </row>
    <row r="2381" spans="1:6">
      <c r="A2381" s="29"/>
      <c r="B2381" s="29"/>
      <c r="D2381" s="29"/>
      <c r="E2381" s="29"/>
      <c r="F2381" s="29"/>
    </row>
    <row r="2382" spans="1:6">
      <c r="A2382" s="29"/>
      <c r="B2382" s="29"/>
      <c r="D2382" s="29"/>
      <c r="E2382" s="29"/>
      <c r="F2382" s="29"/>
    </row>
    <row r="2383" spans="1:6">
      <c r="A2383" s="29"/>
      <c r="B2383" s="29"/>
      <c r="D2383" s="29"/>
      <c r="E2383" s="29"/>
      <c r="F2383" s="29"/>
    </row>
    <row r="2384" spans="1:6">
      <c r="A2384" s="29"/>
      <c r="B2384" s="29"/>
      <c r="D2384" s="29"/>
      <c r="E2384" s="29"/>
      <c r="F2384" s="29"/>
    </row>
    <row r="2385" spans="1:6">
      <c r="A2385" s="29"/>
      <c r="B2385" s="29"/>
      <c r="D2385" s="29"/>
      <c r="E2385" s="29"/>
      <c r="F2385" s="29"/>
    </row>
    <row r="2386" spans="1:6">
      <c r="A2386" s="29"/>
      <c r="B2386" s="29"/>
      <c r="D2386" s="29"/>
      <c r="E2386" s="29"/>
      <c r="F2386" s="29"/>
    </row>
    <row r="2387" spans="1:6">
      <c r="A2387" s="29"/>
      <c r="B2387" s="29"/>
      <c r="D2387" s="29"/>
      <c r="E2387" s="29"/>
      <c r="F2387" s="29"/>
    </row>
    <row r="2388" spans="1:6">
      <c r="A2388" s="29"/>
      <c r="B2388" s="29"/>
      <c r="D2388" s="29"/>
      <c r="E2388" s="29"/>
      <c r="F2388" s="29"/>
    </row>
    <row r="2389" spans="1:6">
      <c r="A2389" s="29"/>
      <c r="B2389" s="29"/>
      <c r="D2389" s="29"/>
      <c r="E2389" s="29"/>
      <c r="F2389" s="29"/>
    </row>
    <row r="2390" spans="1:6">
      <c r="A2390" s="29"/>
      <c r="B2390" s="29"/>
      <c r="D2390" s="29"/>
      <c r="E2390" s="29"/>
      <c r="F2390" s="29"/>
    </row>
    <row r="2391" spans="1:6">
      <c r="A2391" s="29"/>
      <c r="B2391" s="29"/>
      <c r="D2391" s="29"/>
      <c r="E2391" s="29"/>
      <c r="F2391" s="29"/>
    </row>
    <row r="2392" spans="1:6">
      <c r="A2392" s="29"/>
      <c r="B2392" s="29"/>
      <c r="D2392" s="29"/>
      <c r="E2392" s="29"/>
      <c r="F2392" s="29"/>
    </row>
    <row r="2393" spans="1:6">
      <c r="A2393" s="29"/>
      <c r="B2393" s="29"/>
      <c r="D2393" s="29"/>
      <c r="E2393" s="29"/>
      <c r="F2393" s="29"/>
    </row>
    <row r="2394" spans="1:6">
      <c r="A2394" s="29"/>
      <c r="B2394" s="29"/>
      <c r="D2394" s="29"/>
      <c r="E2394" s="29"/>
      <c r="F2394" s="29"/>
    </row>
    <row r="2395" spans="1:6">
      <c r="A2395" s="29"/>
      <c r="B2395" s="29"/>
      <c r="D2395" s="29"/>
      <c r="E2395" s="29"/>
      <c r="F2395" s="29"/>
    </row>
    <row r="2396" spans="1:6">
      <c r="A2396" s="29"/>
      <c r="B2396" s="29"/>
      <c r="D2396" s="29"/>
      <c r="E2396" s="29"/>
      <c r="F2396" s="29"/>
    </row>
    <row r="2397" spans="1:6">
      <c r="A2397" s="29"/>
      <c r="B2397" s="29"/>
      <c r="D2397" s="29"/>
      <c r="E2397" s="29"/>
      <c r="F2397" s="29"/>
    </row>
    <row r="2398" spans="1:6">
      <c r="A2398" s="29"/>
      <c r="B2398" s="29"/>
      <c r="D2398" s="29"/>
      <c r="E2398" s="29"/>
      <c r="F2398" s="29"/>
    </row>
    <row r="2399" spans="1:6">
      <c r="A2399" s="29"/>
      <c r="B2399" s="29"/>
      <c r="D2399" s="29"/>
      <c r="E2399" s="29"/>
      <c r="F2399" s="29"/>
    </row>
    <row r="2400" spans="1:6">
      <c r="A2400" s="29"/>
      <c r="B2400" s="29"/>
      <c r="D2400" s="29"/>
      <c r="E2400" s="29"/>
      <c r="F2400" s="29"/>
    </row>
    <row r="2401" spans="1:6">
      <c r="A2401" s="29"/>
      <c r="B2401" s="29"/>
      <c r="D2401" s="29"/>
      <c r="E2401" s="29"/>
      <c r="F2401" s="29"/>
    </row>
    <row r="2402" spans="1:6">
      <c r="A2402" s="29"/>
      <c r="B2402" s="29"/>
      <c r="D2402" s="29"/>
      <c r="E2402" s="29"/>
      <c r="F2402" s="29"/>
    </row>
    <row r="2403" spans="1:6">
      <c r="A2403" s="29"/>
      <c r="B2403" s="29"/>
      <c r="D2403" s="29"/>
      <c r="E2403" s="29"/>
      <c r="F2403" s="29"/>
    </row>
    <row r="2404" spans="1:6">
      <c r="A2404" s="29"/>
      <c r="B2404" s="29"/>
      <c r="D2404" s="29"/>
      <c r="E2404" s="29"/>
      <c r="F2404" s="29"/>
    </row>
    <row r="2405" spans="1:6">
      <c r="A2405" s="29"/>
      <c r="B2405" s="29"/>
      <c r="D2405" s="29"/>
      <c r="E2405" s="29"/>
      <c r="F2405" s="29"/>
    </row>
    <row r="2406" spans="1:6">
      <c r="A2406" s="29"/>
      <c r="B2406" s="29"/>
      <c r="D2406" s="29"/>
      <c r="E2406" s="29"/>
      <c r="F2406" s="29"/>
    </row>
    <row r="2407" spans="1:6">
      <c r="A2407" s="29"/>
      <c r="B2407" s="29"/>
      <c r="D2407" s="29"/>
      <c r="E2407" s="29"/>
      <c r="F2407" s="29"/>
    </row>
    <row r="2408" spans="1:6">
      <c r="A2408" s="29"/>
      <c r="B2408" s="29"/>
      <c r="D2408" s="29"/>
      <c r="E2408" s="29"/>
      <c r="F2408" s="29"/>
    </row>
    <row r="2409" spans="1:6">
      <c r="A2409" s="29"/>
      <c r="B2409" s="29"/>
      <c r="D2409" s="29"/>
      <c r="E2409" s="29"/>
      <c r="F2409" s="29"/>
    </row>
    <row r="2410" spans="1:6">
      <c r="A2410" s="29"/>
      <c r="B2410" s="29"/>
      <c r="D2410" s="29"/>
      <c r="E2410" s="29"/>
      <c r="F2410" s="29"/>
    </row>
    <row r="2411" spans="1:6">
      <c r="A2411" s="29"/>
      <c r="B2411" s="29"/>
      <c r="D2411" s="29"/>
      <c r="E2411" s="29"/>
      <c r="F2411" s="29"/>
    </row>
    <row r="2412" spans="1:6">
      <c r="A2412" s="29"/>
      <c r="B2412" s="29"/>
      <c r="D2412" s="29"/>
      <c r="E2412" s="29"/>
      <c r="F2412" s="29"/>
    </row>
    <row r="2413" spans="1:6">
      <c r="A2413" s="29"/>
      <c r="B2413" s="29"/>
      <c r="D2413" s="29"/>
      <c r="E2413" s="29"/>
      <c r="F2413" s="29"/>
    </row>
    <row r="2414" spans="1:6">
      <c r="A2414" s="29"/>
      <c r="B2414" s="29"/>
      <c r="D2414" s="29"/>
      <c r="E2414" s="29"/>
      <c r="F2414" s="29"/>
    </row>
    <row r="2415" spans="1:6">
      <c r="A2415" s="29"/>
      <c r="B2415" s="29"/>
      <c r="D2415" s="29"/>
      <c r="E2415" s="29"/>
      <c r="F2415" s="29"/>
    </row>
    <row r="2416" spans="1:6">
      <c r="A2416" s="29"/>
      <c r="B2416" s="29"/>
      <c r="D2416" s="29"/>
      <c r="E2416" s="29"/>
      <c r="F2416" s="29"/>
    </row>
    <row r="2417" spans="1:6">
      <c r="A2417" s="29"/>
      <c r="B2417" s="29"/>
      <c r="D2417" s="29"/>
      <c r="E2417" s="29"/>
      <c r="F2417" s="29"/>
    </row>
    <row r="2418" spans="1:6">
      <c r="A2418" s="29"/>
      <c r="B2418" s="29"/>
      <c r="D2418" s="29"/>
      <c r="E2418" s="29"/>
      <c r="F2418" s="29"/>
    </row>
    <row r="2419" spans="1:6">
      <c r="A2419" s="29"/>
      <c r="B2419" s="29"/>
      <c r="D2419" s="29"/>
      <c r="E2419" s="29"/>
      <c r="F2419" s="29"/>
    </row>
    <row r="2420" spans="1:6">
      <c r="A2420" s="29"/>
      <c r="B2420" s="29"/>
      <c r="D2420" s="29"/>
      <c r="E2420" s="29"/>
      <c r="F2420" s="29"/>
    </row>
    <row r="2421" spans="1:6">
      <c r="A2421" s="29"/>
      <c r="B2421" s="29"/>
      <c r="D2421" s="29"/>
      <c r="E2421" s="29"/>
      <c r="F2421" s="29"/>
    </row>
    <row r="2422" spans="1:6">
      <c r="A2422" s="29"/>
      <c r="B2422" s="29"/>
      <c r="D2422" s="29"/>
      <c r="E2422" s="29"/>
      <c r="F2422" s="29"/>
    </row>
    <row r="2423" spans="1:6">
      <c r="A2423" s="29"/>
      <c r="B2423" s="29"/>
      <c r="D2423" s="29"/>
      <c r="E2423" s="29"/>
      <c r="F2423" s="29"/>
    </row>
    <row r="2424" spans="1:6">
      <c r="A2424" s="29"/>
      <c r="B2424" s="29"/>
      <c r="D2424" s="29"/>
      <c r="E2424" s="29"/>
      <c r="F2424" s="29"/>
    </row>
    <row r="2425" spans="1:6">
      <c r="A2425" s="29"/>
      <c r="B2425" s="29"/>
      <c r="D2425" s="29"/>
      <c r="E2425" s="29"/>
      <c r="F2425" s="29"/>
    </row>
    <row r="2426" spans="1:6">
      <c r="A2426" s="29"/>
      <c r="B2426" s="29"/>
      <c r="D2426" s="29"/>
      <c r="E2426" s="29"/>
      <c r="F2426" s="29"/>
    </row>
    <row r="2427" spans="1:6">
      <c r="A2427" s="29"/>
      <c r="B2427" s="29"/>
      <c r="D2427" s="29"/>
      <c r="E2427" s="29"/>
      <c r="F2427" s="29"/>
    </row>
    <row r="2428" spans="1:6">
      <c r="A2428" s="29"/>
      <c r="B2428" s="29"/>
      <c r="D2428" s="29"/>
      <c r="F2428" s="29"/>
    </row>
    <row r="2429" spans="1:6">
      <c r="A2429" s="29"/>
      <c r="B2429" s="29"/>
      <c r="F2429" s="29"/>
    </row>
    <row r="2430" spans="1:6">
      <c r="A2430" s="29"/>
      <c r="B2430" s="29"/>
      <c r="F2430" s="29"/>
    </row>
    <row r="2431" spans="1:6">
      <c r="A2431" s="29"/>
      <c r="B2431" s="29"/>
      <c r="F2431" s="29"/>
    </row>
    <row r="2432" spans="1:6">
      <c r="A2432" s="29"/>
      <c r="B2432" s="29"/>
      <c r="F2432" s="29"/>
    </row>
    <row r="2433" spans="6:6">
      <c r="F2433" s="29"/>
    </row>
    <row r="2434" spans="6:6">
      <c r="F2434" s="29"/>
    </row>
    <row r="2435" spans="6:6">
      <c r="F2435" s="29"/>
    </row>
    <row r="2436" spans="6:6">
      <c r="F2436" s="29"/>
    </row>
    <row r="2437" spans="6:6">
      <c r="F2437" s="29"/>
    </row>
  </sheetData>
  <sheetProtection algorithmName="SHA-512" hashValue="fpsd32AMP34PbuyfsOkBPMZ5ijPX9nPhOWRohQ3Xt/HL/c8ArVW4u+sljT5Y996OPaApiFDprUhR4HKXJMlEmw==" saltValue="Yk6egqGx0CCtFPl7K/jZuA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R35"/>
  <sheetViews>
    <sheetView zoomScaleNormal="100" workbookViewId="0">
      <selection activeCell="G7" sqref="G7:K7"/>
    </sheetView>
  </sheetViews>
  <sheetFormatPr baseColWidth="10" defaultColWidth="12.5546875" defaultRowHeight="12.55"/>
  <cols>
    <col min="1" max="1" width="1.6640625" customWidth="1"/>
    <col min="2" max="2" width="38.44140625" customWidth="1"/>
    <col min="3" max="3" width="3.6640625" customWidth="1"/>
    <col min="4" max="4" width="1.109375" customWidth="1"/>
    <col min="5" max="5" width="32.88671875" customWidth="1"/>
    <col min="6" max="6" width="2.33203125" customWidth="1"/>
    <col min="7" max="7" width="29.33203125" customWidth="1"/>
    <col min="8" max="9" width="10.6640625" customWidth="1"/>
    <col min="10" max="10" width="13" customWidth="1"/>
    <col min="11" max="11" width="32.88671875" customWidth="1"/>
    <col min="12" max="12" width="2.88671875" customWidth="1"/>
    <col min="13" max="13" width="2" customWidth="1"/>
    <col min="14" max="14" width="46.88671875" customWidth="1"/>
    <col min="15" max="15" width="4.33203125" style="18" customWidth="1"/>
    <col min="16" max="16" width="12.109375" style="18" customWidth="1"/>
    <col min="17" max="17" width="36.44140625" style="18" customWidth="1"/>
    <col min="18" max="18" width="35" style="18" customWidth="1"/>
    <col min="19" max="19" width="21.6640625" customWidth="1"/>
    <col min="20" max="21" width="16" customWidth="1"/>
    <col min="22" max="22" width="3" customWidth="1"/>
  </cols>
  <sheetData>
    <row r="1" spans="1:18" ht="16" customHeight="1">
      <c r="A1" s="125"/>
      <c r="B1" s="125"/>
      <c r="C1" s="125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/>
    </row>
    <row r="2" spans="1:18" ht="57" customHeight="1">
      <c r="A2" s="125"/>
      <c r="B2" s="127" t="s">
        <v>987</v>
      </c>
      <c r="C2" s="125"/>
      <c r="D2" s="141"/>
      <c r="E2" s="239" t="str">
        <f>titre</f>
        <v>VEGETAUX.30 - COLLEGES</v>
      </c>
      <c r="F2" s="240"/>
      <c r="G2" s="240"/>
      <c r="H2" s="240"/>
      <c r="I2" s="240"/>
      <c r="J2" s="240"/>
      <c r="K2" s="240"/>
      <c r="L2" s="241"/>
      <c r="M2" s="126"/>
      <c r="N2" s="126"/>
      <c r="O2" s="126"/>
      <c r="P2" s="126"/>
      <c r="Q2" s="126"/>
      <c r="R2"/>
    </row>
    <row r="3" spans="1:18" ht="6.75" customHeight="1">
      <c r="A3" s="125"/>
      <c r="B3" s="125"/>
      <c r="C3" s="125"/>
      <c r="D3" s="139"/>
      <c r="E3" s="139"/>
      <c r="F3" s="139"/>
      <c r="G3" s="139"/>
      <c r="H3" s="139"/>
      <c r="I3" s="139"/>
      <c r="J3" s="139"/>
      <c r="K3" s="139"/>
      <c r="L3" s="139"/>
      <c r="M3" s="130"/>
      <c r="N3" s="126"/>
      <c r="O3" s="126"/>
      <c r="P3" s="126"/>
      <c r="Q3" s="126"/>
    </row>
    <row r="4" spans="1:18" ht="52.45" customHeight="1">
      <c r="A4" s="125"/>
      <c r="B4" s="127" t="s">
        <v>935</v>
      </c>
      <c r="C4" s="125"/>
      <c r="D4" s="139"/>
      <c r="E4" s="244" t="str">
        <f>"Vos coordonnées / " &amp;Année_dossier</f>
        <v>Vos coordonnées / 2023</v>
      </c>
      <c r="F4" s="245"/>
      <c r="G4" s="245"/>
      <c r="H4" s="245"/>
      <c r="I4" s="245"/>
      <c r="J4" s="245"/>
      <c r="K4" s="246"/>
      <c r="L4" s="130"/>
      <c r="M4" s="130"/>
      <c r="N4" s="126"/>
      <c r="O4" s="126"/>
      <c r="P4" s="126"/>
      <c r="Q4" s="126"/>
    </row>
    <row r="5" spans="1:18" ht="5.95" customHeight="1" thickBot="1">
      <c r="A5" s="125"/>
      <c r="B5" s="125"/>
      <c r="C5" s="125"/>
      <c r="D5" s="140"/>
      <c r="E5" s="140"/>
      <c r="F5" s="140"/>
      <c r="G5" s="140"/>
      <c r="H5" s="140"/>
      <c r="I5" s="140"/>
      <c r="J5" s="140"/>
      <c r="K5" s="140"/>
      <c r="L5" s="140"/>
      <c r="M5" s="130"/>
      <c r="N5" s="126"/>
      <c r="O5" s="126"/>
      <c r="P5" s="126"/>
      <c r="Q5" s="126"/>
    </row>
    <row r="6" spans="1:18" ht="7.55" customHeight="1" thickBot="1">
      <c r="A6" s="125"/>
      <c r="B6" s="125"/>
      <c r="C6" s="125"/>
      <c r="D6" s="80"/>
      <c r="E6" s="79"/>
      <c r="F6" s="79"/>
      <c r="G6" s="79"/>
      <c r="H6" s="79"/>
      <c r="I6" s="79"/>
      <c r="J6" s="79"/>
      <c r="K6" s="79"/>
      <c r="L6" s="79"/>
      <c r="M6" s="131"/>
      <c r="N6" s="126"/>
      <c r="O6" s="126"/>
      <c r="P6" s="126"/>
      <c r="Q6" s="126"/>
    </row>
    <row r="7" spans="1:18" ht="52.45" customHeight="1" thickTop="1" thickBot="1">
      <c r="A7" s="125"/>
      <c r="B7" s="127" t="s">
        <v>979</v>
      </c>
      <c r="C7" s="125"/>
      <c r="D7" s="76"/>
      <c r="E7" s="45" t="s">
        <v>1430</v>
      </c>
      <c r="F7" s="45"/>
      <c r="G7" s="248"/>
      <c r="H7" s="249"/>
      <c r="I7" s="249"/>
      <c r="J7" s="249"/>
      <c r="K7" s="250"/>
      <c r="L7" s="74"/>
      <c r="M7" s="131"/>
      <c r="N7" s="132" t="str">
        <f>IF(Recup_Commune="","&lt;--- Renseignez la Commune","OK")</f>
        <v>&lt;--- Renseignez la Commune</v>
      </c>
      <c r="O7" s="126"/>
      <c r="P7" s="126"/>
      <c r="Q7" s="126"/>
    </row>
    <row r="8" spans="1:18" ht="13.5" customHeight="1" thickTop="1">
      <c r="A8" s="125"/>
      <c r="B8" s="125"/>
      <c r="C8" s="125"/>
      <c r="D8" s="76"/>
      <c r="E8" s="26"/>
      <c r="F8" s="26"/>
      <c r="G8" s="26"/>
      <c r="H8" s="26"/>
      <c r="I8" s="26"/>
      <c r="J8" s="26"/>
      <c r="K8" s="26"/>
      <c r="L8" s="74"/>
      <c r="M8" s="131"/>
      <c r="N8" s="133"/>
      <c r="O8" s="126"/>
      <c r="P8" s="126"/>
      <c r="Q8" s="126"/>
    </row>
    <row r="9" spans="1:18" ht="52.45" customHeight="1">
      <c r="A9" s="125"/>
      <c r="B9" s="127" t="s">
        <v>980</v>
      </c>
      <c r="C9" s="125"/>
      <c r="D9" s="76"/>
      <c r="E9" s="46" t="s">
        <v>1431</v>
      </c>
      <c r="F9" s="47"/>
      <c r="G9" s="257" t="str">
        <f>IF(nom_colleges="","",VLOOKUP(nom_colleges,Collèges!D2:G54,3))</f>
        <v/>
      </c>
      <c r="H9" s="257"/>
      <c r="I9" s="257"/>
      <c r="J9" s="257"/>
      <c r="K9" s="257"/>
      <c r="L9" s="74"/>
      <c r="M9" s="131"/>
      <c r="N9" s="134"/>
      <c r="O9" s="126"/>
      <c r="P9" s="126"/>
      <c r="Q9" s="126"/>
    </row>
    <row r="10" spans="1:18" ht="6.75" customHeight="1">
      <c r="A10" s="125"/>
      <c r="B10" s="125"/>
      <c r="C10" s="125"/>
      <c r="D10" s="76"/>
      <c r="E10" s="26"/>
      <c r="F10" s="26"/>
      <c r="G10" s="26"/>
      <c r="H10" s="26"/>
      <c r="I10" s="26"/>
      <c r="J10" s="26"/>
      <c r="K10" s="26"/>
      <c r="L10" s="74"/>
      <c r="M10" s="131"/>
      <c r="N10" s="133"/>
      <c r="O10" s="126"/>
      <c r="P10" s="126"/>
      <c r="Q10" s="126"/>
    </row>
    <row r="11" spans="1:18" ht="32.25" customHeight="1">
      <c r="A11" s="125"/>
      <c r="B11" s="125"/>
      <c r="C11" s="125"/>
      <c r="D11" s="76"/>
      <c r="E11" s="46" t="s">
        <v>951</v>
      </c>
      <c r="F11" s="47"/>
      <c r="G11" s="257" t="str">
        <f>IF(nom_colleges="","",VLOOKUP(nom_colleges,Collèges!D1:R54,15,0))</f>
        <v/>
      </c>
      <c r="H11" s="257"/>
      <c r="I11" s="257"/>
      <c r="J11" s="257"/>
      <c r="K11" s="257"/>
      <c r="L11" s="74"/>
      <c r="M11" s="131"/>
      <c r="N11" s="133"/>
      <c r="O11" s="126"/>
      <c r="P11" s="126"/>
      <c r="Q11" s="126"/>
    </row>
    <row r="12" spans="1:18" ht="11.45" customHeight="1" thickBot="1">
      <c r="A12" s="125"/>
      <c r="B12" s="125"/>
      <c r="C12" s="125"/>
      <c r="D12" s="76"/>
      <c r="E12" s="26"/>
      <c r="F12" s="26"/>
      <c r="G12" s="26"/>
      <c r="H12" s="26"/>
      <c r="I12" s="26"/>
      <c r="J12" s="26"/>
      <c r="K12" s="26"/>
      <c r="L12" s="74"/>
      <c r="M12" s="131"/>
      <c r="N12" s="133"/>
      <c r="O12" s="126"/>
      <c r="P12" s="126"/>
      <c r="Q12" s="126"/>
    </row>
    <row r="13" spans="1:18" ht="25.2" customHeight="1" thickTop="1" thickBot="1">
      <c r="A13" s="125"/>
      <c r="B13" s="125"/>
      <c r="C13" s="125"/>
      <c r="D13" s="76"/>
      <c r="E13" s="102" t="s">
        <v>902</v>
      </c>
      <c r="F13" s="26"/>
      <c r="G13" s="258"/>
      <c r="H13" s="259"/>
      <c r="I13" s="259"/>
      <c r="J13" s="259"/>
      <c r="K13" s="260"/>
      <c r="L13" s="74"/>
      <c r="M13" s="131"/>
      <c r="N13" s="132" t="str">
        <f>IF(Recup_mail="","&lt;--- Renseignez le mail","OK")</f>
        <v>&lt;--- Renseignez le mail</v>
      </c>
      <c r="O13" s="126"/>
      <c r="P13" s="126"/>
      <c r="Q13" s="126"/>
    </row>
    <row r="14" spans="1:18" ht="3.8" customHeight="1" thickTop="1" thickBot="1">
      <c r="A14" s="125"/>
      <c r="B14" s="125"/>
      <c r="C14" s="125"/>
      <c r="D14" s="76"/>
      <c r="E14" s="103"/>
      <c r="F14" s="26"/>
      <c r="G14" s="26"/>
      <c r="H14" s="26"/>
      <c r="I14" s="26"/>
      <c r="J14" s="26"/>
      <c r="K14" s="26"/>
      <c r="L14" s="74"/>
      <c r="M14" s="131"/>
      <c r="N14" s="135"/>
      <c r="O14" s="126"/>
      <c r="P14" s="126"/>
      <c r="Q14" s="126"/>
    </row>
    <row r="15" spans="1:18" ht="25.2" customHeight="1" thickTop="1" thickBot="1">
      <c r="A15" s="125"/>
      <c r="B15" s="125"/>
      <c r="C15" s="125"/>
      <c r="D15" s="76"/>
      <c r="E15" s="102" t="s">
        <v>903</v>
      </c>
      <c r="F15" s="26"/>
      <c r="G15" s="242"/>
      <c r="H15" s="243"/>
      <c r="I15" s="36" t="s">
        <v>904</v>
      </c>
      <c r="J15" s="255"/>
      <c r="K15" s="256"/>
      <c r="L15" s="74"/>
      <c r="M15" s="131"/>
      <c r="N15" s="136" t="str">
        <f>IF(Recup_tél="","&lt;--- Renseignez le tél (Fax facultatif)","OK")</f>
        <v>&lt;--- Renseignez le tél (Fax facultatif)</v>
      </c>
      <c r="O15" s="126"/>
      <c r="P15" s="126"/>
      <c r="Q15" s="126"/>
    </row>
    <row r="16" spans="1:18" ht="3.8" customHeight="1" thickTop="1" thickBot="1">
      <c r="A16" s="125"/>
      <c r="B16" s="125"/>
      <c r="C16" s="125"/>
      <c r="D16" s="76"/>
      <c r="E16" s="103"/>
      <c r="F16" s="26"/>
      <c r="G16" s="26"/>
      <c r="H16" s="26"/>
      <c r="I16" s="26"/>
      <c r="J16" s="26"/>
      <c r="K16" s="26"/>
      <c r="L16" s="74"/>
      <c r="M16" s="131"/>
      <c r="N16" s="135"/>
      <c r="O16" s="126"/>
      <c r="P16" s="126"/>
      <c r="Q16" s="126"/>
    </row>
    <row r="17" spans="1:17" ht="29.3" customHeight="1" thickTop="1" thickBot="1">
      <c r="A17" s="125"/>
      <c r="B17" s="125"/>
      <c r="C17" s="125"/>
      <c r="D17" s="76"/>
      <c r="E17" s="104" t="s">
        <v>905</v>
      </c>
      <c r="F17" s="46"/>
      <c r="G17" s="251"/>
      <c r="H17" s="252"/>
      <c r="I17" s="252"/>
      <c r="J17" s="252"/>
      <c r="K17" s="253"/>
      <c r="L17" s="74"/>
      <c r="M17" s="131"/>
      <c r="N17" s="132" t="str">
        <f>IF(Recup_nom_responsable="","&lt;--- Renseignez Nom responsable","OK")</f>
        <v>&lt;--- Renseignez Nom responsable</v>
      </c>
      <c r="O17" s="126"/>
      <c r="P17" s="126"/>
      <c r="Q17" s="126"/>
    </row>
    <row r="18" spans="1:17" ht="11.45" customHeight="1" thickTop="1" thickBot="1">
      <c r="A18" s="125"/>
      <c r="B18" s="125"/>
      <c r="C18" s="125"/>
      <c r="D18" s="76"/>
      <c r="E18" s="26"/>
      <c r="F18" s="26"/>
      <c r="G18" s="26"/>
      <c r="H18" s="26"/>
      <c r="I18" s="26"/>
      <c r="J18" s="26"/>
      <c r="K18" s="26"/>
      <c r="L18" s="74"/>
      <c r="M18" s="131"/>
      <c r="N18" s="137"/>
      <c r="O18" s="126"/>
      <c r="P18" s="126"/>
      <c r="Q18" s="126"/>
    </row>
    <row r="19" spans="1:17" ht="37.75" customHeight="1" thickTop="1" thickBot="1">
      <c r="A19" s="125"/>
      <c r="B19" s="125"/>
      <c r="C19" s="125"/>
      <c r="D19" s="76"/>
      <c r="E19" s="110" t="s">
        <v>924</v>
      </c>
      <c r="F19" s="77"/>
      <c r="G19" s="109"/>
      <c r="H19" s="254" t="s">
        <v>906</v>
      </c>
      <c r="I19" s="254"/>
      <c r="J19" s="254"/>
      <c r="K19" s="105" t="str">
        <f xml:space="preserve"> "30 juin "&amp;Année_dossier</f>
        <v>30 juin 2023</v>
      </c>
      <c r="L19" s="74"/>
      <c r="M19" s="131"/>
      <c r="N19" s="132" t="str">
        <f>IF(Recup_date_saisie="","&lt;--- Renseignez Date de saisie","OK")</f>
        <v>&lt;--- Renseignez Date de saisie</v>
      </c>
      <c r="O19" s="126"/>
      <c r="P19" s="126"/>
      <c r="Q19" s="126"/>
    </row>
    <row r="20" spans="1:17" ht="10.199999999999999" customHeight="1" thickTop="1">
      <c r="A20" s="125"/>
      <c r="B20" s="125"/>
      <c r="C20" s="125"/>
      <c r="D20" s="76"/>
      <c r="E20" s="26"/>
      <c r="F20" s="26"/>
      <c r="G20" s="26"/>
      <c r="H20" s="26"/>
      <c r="I20" s="26"/>
      <c r="J20" s="26"/>
      <c r="K20" s="26"/>
      <c r="L20" s="26"/>
      <c r="M20" s="131"/>
      <c r="N20" s="126"/>
      <c r="O20" s="126"/>
      <c r="P20" s="126"/>
      <c r="Q20" s="126"/>
    </row>
    <row r="21" spans="1:17" ht="23.5" customHeight="1">
      <c r="A21" s="125"/>
      <c r="B21" s="125"/>
      <c r="C21" s="125"/>
      <c r="D21" s="76"/>
      <c r="E21" s="261" t="s">
        <v>972</v>
      </c>
      <c r="F21" s="261"/>
      <c r="G21" s="261"/>
      <c r="H21" s="261"/>
      <c r="I21" s="261"/>
      <c r="J21" s="261"/>
      <c r="K21" s="261"/>
      <c r="L21" s="26"/>
      <c r="M21" s="131"/>
      <c r="N21" s="126"/>
      <c r="O21" s="126"/>
      <c r="P21" s="126"/>
      <c r="Q21" s="126"/>
    </row>
    <row r="22" spans="1:17" ht="5.95" customHeight="1" thickBot="1">
      <c r="A22" s="125"/>
      <c r="B22" s="125"/>
      <c r="C22" s="125"/>
      <c r="D22" s="78"/>
      <c r="E22" s="75"/>
      <c r="F22" s="75"/>
      <c r="G22" s="75"/>
      <c r="H22" s="75"/>
      <c r="I22" s="75"/>
      <c r="J22" s="75"/>
      <c r="K22" s="75"/>
      <c r="L22" s="75"/>
      <c r="M22" s="131"/>
      <c r="N22" s="138"/>
      <c r="O22" s="126"/>
      <c r="P22" s="126"/>
      <c r="Q22" s="126"/>
    </row>
    <row r="23" spans="1:17" ht="26.3" customHeight="1">
      <c r="A23" s="125"/>
      <c r="B23" s="125"/>
      <c r="C23" s="125"/>
      <c r="D23" s="128" t="s">
        <v>986</v>
      </c>
      <c r="E23" s="128"/>
      <c r="F23" s="125"/>
      <c r="G23" s="125"/>
      <c r="H23" s="125"/>
      <c r="I23" s="125"/>
      <c r="J23" s="125"/>
      <c r="K23" s="125"/>
      <c r="L23" s="125"/>
      <c r="M23" s="125"/>
      <c r="N23" s="247" t="str">
        <f>IF(OR(Recup_Commune="",Recup_mail="",Recup_tél="",Recup_nom_responsable="",Recup_date_saisie=""),"ETAPE INCOMPLETE","Décrivez votre projet maintenant !")</f>
        <v>ETAPE INCOMPLETE</v>
      </c>
      <c r="O23" s="126"/>
      <c r="P23" s="126"/>
      <c r="Q23" s="126"/>
    </row>
    <row r="24" spans="1:17" ht="17.25" customHeight="1">
      <c r="A24" s="125"/>
      <c r="B24" s="125"/>
      <c r="C24" s="125"/>
      <c r="D24" s="125"/>
      <c r="E24" s="125"/>
      <c r="F24" s="129" t="s">
        <v>907</v>
      </c>
      <c r="G24" s="125"/>
      <c r="H24" s="125"/>
      <c r="I24" s="125"/>
      <c r="J24" s="125"/>
      <c r="K24" s="125"/>
      <c r="L24" s="125"/>
      <c r="M24" s="125"/>
      <c r="N24" s="247"/>
      <c r="O24" s="126"/>
      <c r="P24" s="126"/>
      <c r="Q24" s="126"/>
    </row>
    <row r="25" spans="1:17" ht="17.25" customHeight="1">
      <c r="A25" s="125"/>
      <c r="B25" s="125"/>
      <c r="C25" s="125"/>
      <c r="D25" s="125"/>
      <c r="E25" s="125"/>
      <c r="F25" s="129" t="s">
        <v>908</v>
      </c>
      <c r="G25" s="125"/>
      <c r="H25" s="125"/>
      <c r="I25" s="125"/>
      <c r="J25" s="125"/>
      <c r="K25" s="125"/>
      <c r="L25" s="125"/>
      <c r="M25" s="125"/>
      <c r="N25" s="247"/>
      <c r="O25" s="126"/>
      <c r="P25" s="126"/>
      <c r="Q25" s="126"/>
    </row>
    <row r="26" spans="1:17" ht="17.25" customHeight="1">
      <c r="A26" s="125"/>
      <c r="B26" s="125"/>
      <c r="C26" s="125"/>
      <c r="D26" s="125"/>
      <c r="E26" s="125"/>
      <c r="F26" s="129" t="s">
        <v>909</v>
      </c>
      <c r="G26" s="125"/>
      <c r="H26" s="125"/>
      <c r="I26" s="125"/>
      <c r="J26" s="125"/>
      <c r="K26" s="125"/>
      <c r="L26" s="125"/>
      <c r="M26" s="125"/>
      <c r="N26" s="126"/>
      <c r="O26" s="126"/>
      <c r="P26" s="126"/>
      <c r="Q26" s="126"/>
    </row>
    <row r="27" spans="1:17" ht="21" customHeight="1">
      <c r="A27" s="125"/>
      <c r="B27" s="125"/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6"/>
      <c r="O27" s="126"/>
      <c r="P27" s="126"/>
      <c r="Q27" s="126"/>
    </row>
    <row r="28" spans="1:17" ht="47">
      <c r="A28" s="125"/>
      <c r="B28" s="125"/>
      <c r="C28" s="125"/>
      <c r="D28" s="125"/>
      <c r="E28" s="125"/>
      <c r="F28" s="125"/>
      <c r="G28" s="125"/>
      <c r="H28" s="125"/>
      <c r="I28" s="125"/>
      <c r="J28" s="125"/>
      <c r="K28" s="125"/>
      <c r="L28" s="125"/>
      <c r="M28" s="125"/>
      <c r="N28" s="126"/>
      <c r="O28" s="126"/>
      <c r="P28" s="126"/>
      <c r="Q28" s="126"/>
    </row>
    <row r="29" spans="1:17" ht="47">
      <c r="A29" s="125"/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6"/>
      <c r="O29" s="126"/>
      <c r="P29" s="126"/>
      <c r="Q29" s="126"/>
    </row>
    <row r="30" spans="1:17" ht="47">
      <c r="A30" s="125"/>
      <c r="B30" s="125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6"/>
      <c r="O30" s="126"/>
      <c r="P30" s="126"/>
      <c r="Q30" s="126"/>
    </row>
    <row r="31" spans="1:17" ht="47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6"/>
      <c r="O31" s="126"/>
      <c r="P31" s="126"/>
      <c r="Q31" s="126"/>
    </row>
    <row r="32" spans="1:17" ht="47">
      <c r="A32" s="125"/>
      <c r="B32" s="125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6"/>
      <c r="O32" s="126"/>
      <c r="P32" s="126"/>
      <c r="Q32" s="126"/>
    </row>
    <row r="33" spans="1:17" ht="47">
      <c r="A33" s="125"/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6"/>
      <c r="O33" s="126"/>
      <c r="P33" s="126"/>
      <c r="Q33" s="126"/>
    </row>
    <row r="34" spans="1:17" ht="47">
      <c r="A34" s="125"/>
      <c r="B34" s="125"/>
      <c r="C34" s="125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6"/>
      <c r="O34" s="126"/>
      <c r="P34" s="126"/>
      <c r="Q34" s="126"/>
    </row>
    <row r="35" spans="1:17" ht="47">
      <c r="A35" s="125"/>
      <c r="B35" s="125"/>
      <c r="C35" s="125"/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6"/>
      <c r="O35" s="126"/>
      <c r="P35" s="126"/>
      <c r="Q35" s="126"/>
    </row>
  </sheetData>
  <mergeCells count="12">
    <mergeCell ref="E2:L2"/>
    <mergeCell ref="G15:H15"/>
    <mergeCell ref="E4:K4"/>
    <mergeCell ref="N23:N25"/>
    <mergeCell ref="G7:K7"/>
    <mergeCell ref="G17:K17"/>
    <mergeCell ref="H19:J19"/>
    <mergeCell ref="J15:K15"/>
    <mergeCell ref="G9:K9"/>
    <mergeCell ref="G11:K11"/>
    <mergeCell ref="G13:K13"/>
    <mergeCell ref="E21:K21"/>
  </mergeCells>
  <phoneticPr fontId="3" type="noConversion"/>
  <conditionalFormatting sqref="N7 N13 N15 N17">
    <cfRule type="cellIs" dxfId="25" priority="4" stopIfTrue="1" operator="equal">
      <formula>"ok"</formula>
    </cfRule>
  </conditionalFormatting>
  <conditionalFormatting sqref="J15:K15 G17:K17 G15:H15 G13:K13">
    <cfRule type="cellIs" dxfId="24" priority="5" stopIfTrue="1" operator="notEqual">
      <formula>""</formula>
    </cfRule>
  </conditionalFormatting>
  <conditionalFormatting sqref="N22:N25">
    <cfRule type="cellIs" dxfId="23" priority="6" stopIfTrue="1" operator="equal">
      <formula>"Décrivez votre projet maintenant !"</formula>
    </cfRule>
  </conditionalFormatting>
  <conditionalFormatting sqref="G7:K7">
    <cfRule type="cellIs" dxfId="22" priority="7" stopIfTrue="1" operator="notEqual">
      <formula>""</formula>
    </cfRule>
    <cfRule type="cellIs" dxfId="21" priority="8" stopIfTrue="1" operator="equal">
      <formula>""</formula>
    </cfRule>
  </conditionalFormatting>
  <conditionalFormatting sqref="B4">
    <cfRule type="expression" dxfId="20" priority="9" stopIfTrue="1">
      <formula>N23="Décrivez votre projet maintenant !"</formula>
    </cfRule>
  </conditionalFormatting>
  <conditionalFormatting sqref="N19">
    <cfRule type="cellIs" dxfId="19" priority="2" stopIfTrue="1" operator="equal">
      <formula>"ok"</formula>
    </cfRule>
  </conditionalFormatting>
  <conditionalFormatting sqref="G19">
    <cfRule type="cellIs" dxfId="18" priority="1" stopIfTrue="1" operator="notEqual">
      <formula>""</formula>
    </cfRule>
  </conditionalFormatting>
  <dataValidations xWindow="1659" yWindow="575" count="2">
    <dataValidation type="list" allowBlank="1" showInputMessage="1" prompt="Utiliser le menu derroulant" sqref="G7:K7" xr:uid="{00000000-0002-0000-0100-000000000000}">
      <formula1>colleges_semiautomatique</formula1>
    </dataValidation>
    <dataValidation type="whole" allowBlank="1" showInputMessage="1" showErrorMessage="1" sqref="G15:H15 J15:K15" xr:uid="{00000000-0002-0000-0100-000001000000}">
      <formula1>0</formula1>
      <formula2>9999999999</formula2>
    </dataValidation>
  </dataValidations>
  <hyperlinks>
    <hyperlink ref="B2" location="retour_accueil" display="Retour Accueil" xr:uid="{00000000-0004-0000-0100-000000000000}"/>
    <hyperlink ref="B4" location="Nom_projet" display="Nom_projet" xr:uid="{00000000-0004-0000-0100-000001000000}"/>
    <hyperlink ref="B7" location="Nombre_plants" display="Nombre_plants" xr:uid="{00000000-0004-0000-0100-000002000000}"/>
    <hyperlink ref="B9" location="Nom_plante" display="Nom_plante" xr:uid="{00000000-0004-0000-0100-000003000000}"/>
  </hyperlinks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/>
  <dimension ref="A1:T45"/>
  <sheetViews>
    <sheetView workbookViewId="0">
      <selection activeCell="B9" sqref="B9"/>
    </sheetView>
  </sheetViews>
  <sheetFormatPr baseColWidth="10" defaultColWidth="11.5546875" defaultRowHeight="12.55"/>
  <cols>
    <col min="1" max="1" width="3" style="19" customWidth="1"/>
    <col min="2" max="2" width="37.6640625" style="24" customWidth="1"/>
    <col min="3" max="3" width="2.5546875" style="24" customWidth="1"/>
    <col min="4" max="4" width="3.33203125" style="24" customWidth="1"/>
    <col min="5" max="6" width="9.6640625" style="19" customWidth="1"/>
    <col min="7" max="7" width="16.44140625" style="19" customWidth="1"/>
    <col min="8" max="11" width="16.109375" style="19" customWidth="1"/>
    <col min="12" max="12" width="16.44140625" style="19" customWidth="1"/>
    <col min="13" max="13" width="13.6640625" style="19" customWidth="1"/>
    <col min="14" max="14" width="3.33203125" style="19" customWidth="1"/>
    <col min="15" max="16" width="11.5546875" style="19" customWidth="1"/>
    <col min="17" max="17" width="15.44140625" style="19" customWidth="1"/>
    <col min="18" max="18" width="11.33203125" style="19" customWidth="1"/>
    <col min="19" max="19" width="36.5546875" style="19" customWidth="1"/>
    <col min="20" max="16384" width="11.5546875" style="19"/>
  </cols>
  <sheetData>
    <row r="1" spans="1:20" ht="5.95" customHeight="1">
      <c r="A1" s="125"/>
      <c r="B1" s="125"/>
      <c r="C1" s="125"/>
      <c r="D1" s="125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2"/>
      <c r="P1" s="112"/>
      <c r="Q1" s="112"/>
      <c r="R1" s="112"/>
      <c r="S1" s="112"/>
    </row>
    <row r="2" spans="1:20" ht="57" customHeight="1">
      <c r="A2" s="125"/>
      <c r="B2" s="125"/>
      <c r="C2" s="125"/>
      <c r="D2" s="125"/>
      <c r="E2" s="239" t="str">
        <f>titre</f>
        <v>VEGETAUX.30 - COLLEGES</v>
      </c>
      <c r="F2" s="240"/>
      <c r="G2" s="240"/>
      <c r="H2" s="240"/>
      <c r="I2" s="240"/>
      <c r="J2" s="240"/>
      <c r="K2" s="240"/>
      <c r="L2" s="240"/>
      <c r="M2" s="241"/>
      <c r="N2" s="125"/>
      <c r="O2" s="142"/>
      <c r="P2" s="142"/>
      <c r="Q2" s="142"/>
      <c r="R2" s="142"/>
      <c r="S2" s="142"/>
    </row>
    <row r="3" spans="1:20" ht="8.3000000000000007" customHeight="1">
      <c r="A3" s="125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42"/>
      <c r="P3" s="142"/>
      <c r="Q3" s="142"/>
      <c r="R3" s="142"/>
      <c r="S3" s="142"/>
    </row>
    <row r="4" spans="1:20" ht="52.15" customHeight="1">
      <c r="A4" s="125"/>
      <c r="B4" s="127" t="s">
        <v>987</v>
      </c>
      <c r="C4" s="125"/>
      <c r="D4" s="125"/>
      <c r="E4" s="125"/>
      <c r="F4" s="125"/>
      <c r="G4" s="125"/>
      <c r="H4" s="244" t="str">
        <f>"Votre projet / "&amp;Année_dossier</f>
        <v>Votre projet / 2023</v>
      </c>
      <c r="I4" s="245"/>
      <c r="J4" s="245"/>
      <c r="K4" s="246"/>
      <c r="L4" s="125"/>
      <c r="M4" s="125"/>
      <c r="N4" s="125"/>
      <c r="O4" s="142"/>
      <c r="P4" s="142"/>
      <c r="Q4" s="142"/>
      <c r="R4" s="142"/>
      <c r="S4" s="142"/>
    </row>
    <row r="5" spans="1:20" ht="11.3" customHeight="1">
      <c r="A5" s="125"/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42"/>
      <c r="P5" s="142"/>
      <c r="Q5" s="142"/>
      <c r="R5" s="142"/>
      <c r="S5" s="142"/>
    </row>
    <row r="6" spans="1:20" ht="52.15" customHeight="1">
      <c r="A6" s="125"/>
      <c r="B6" s="127" t="s">
        <v>934</v>
      </c>
      <c r="C6" s="125"/>
      <c r="D6" s="125"/>
      <c r="E6" s="294" t="str">
        <f>IF(Nom_commune="","",Nom_commune)</f>
        <v/>
      </c>
      <c r="F6" s="295"/>
      <c r="G6" s="295"/>
      <c r="H6" s="295"/>
      <c r="I6" s="295"/>
      <c r="J6" s="295"/>
      <c r="K6" s="295"/>
      <c r="L6" s="295"/>
      <c r="M6" s="296"/>
      <c r="N6" s="125"/>
      <c r="O6" s="142"/>
      <c r="P6" s="142"/>
      <c r="Q6" s="142"/>
      <c r="R6" s="142"/>
      <c r="S6" s="142"/>
    </row>
    <row r="7" spans="1:20" ht="5.95" customHeight="1" thickBot="1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42"/>
      <c r="P7" s="142"/>
      <c r="Q7" s="142"/>
      <c r="R7" s="142"/>
      <c r="S7" s="142"/>
    </row>
    <row r="8" spans="1:20" ht="5.95" customHeight="1" thickBot="1">
      <c r="A8" s="125"/>
      <c r="B8" s="125"/>
      <c r="C8" s="125"/>
      <c r="D8" s="82"/>
      <c r="E8" s="81"/>
      <c r="F8" s="81"/>
      <c r="G8" s="81"/>
      <c r="H8" s="81"/>
      <c r="I8" s="81"/>
      <c r="J8" s="81"/>
      <c r="K8" s="81"/>
      <c r="L8" s="81"/>
      <c r="M8" s="81"/>
      <c r="N8" s="84"/>
      <c r="O8" s="142"/>
      <c r="P8" s="142"/>
      <c r="Q8" s="142"/>
      <c r="R8" s="142"/>
      <c r="S8" s="142"/>
    </row>
    <row r="9" spans="1:20" ht="52.15" customHeight="1" thickTop="1" thickBot="1">
      <c r="A9" s="125"/>
      <c r="B9" s="127" t="s">
        <v>979</v>
      </c>
      <c r="C9" s="125"/>
      <c r="D9" s="76"/>
      <c r="E9" s="263" t="s">
        <v>928</v>
      </c>
      <c r="F9" s="264"/>
      <c r="G9" s="282"/>
      <c r="H9" s="283"/>
      <c r="I9" s="283"/>
      <c r="J9" s="283"/>
      <c r="K9" s="283"/>
      <c r="L9" s="284"/>
      <c r="M9" s="26"/>
      <c r="N9" s="83"/>
      <c r="O9" s="275" t="str">
        <f>IF(Recup_nom_projet="","&lt;-- Renseignez le nom du projet","OK")</f>
        <v>&lt;-- Renseignez le nom du projet</v>
      </c>
      <c r="P9" s="276"/>
      <c r="Q9" s="276"/>
      <c r="R9" s="276"/>
      <c r="S9" s="142"/>
    </row>
    <row r="10" spans="1:20" ht="18" customHeight="1" thickTop="1" thickBot="1">
      <c r="A10" s="125"/>
      <c r="B10" s="125"/>
      <c r="C10" s="125"/>
      <c r="D10" s="76"/>
      <c r="E10" s="26"/>
      <c r="F10" s="52"/>
      <c r="G10" s="52"/>
      <c r="H10" s="52"/>
      <c r="I10" s="52"/>
      <c r="J10" s="52"/>
      <c r="K10" s="52"/>
      <c r="L10" s="52"/>
      <c r="M10" s="26"/>
      <c r="N10" s="83"/>
      <c r="O10" s="143"/>
      <c r="P10" s="125"/>
      <c r="Q10" s="125"/>
      <c r="R10" s="125"/>
      <c r="S10" s="142"/>
    </row>
    <row r="11" spans="1:20" ht="52.15" customHeight="1" thickTop="1">
      <c r="A11" s="125"/>
      <c r="B11" s="127" t="s">
        <v>980</v>
      </c>
      <c r="C11" s="125"/>
      <c r="D11" s="76"/>
      <c r="E11" s="263" t="s">
        <v>929</v>
      </c>
      <c r="F11" s="264"/>
      <c r="G11" s="285"/>
      <c r="H11" s="286"/>
      <c r="I11" s="286"/>
      <c r="J11" s="286"/>
      <c r="K11" s="286"/>
      <c r="L11" s="287"/>
      <c r="M11" s="26"/>
      <c r="N11" s="83"/>
      <c r="O11" s="273" t="str">
        <f>IF(LEN(G11)=0,"&lt;-- Renseignez la description du projet ! (entre 50 et 1000 caractères)",IF(LEN(G11)&lt;50,"Veuillez compléter, il manque au moins "&amp;T11&amp;" caractères (mini 50)","OK"))</f>
        <v>&lt;-- Renseignez la description du projet ! (entre 50 et 1000 caractères)</v>
      </c>
      <c r="P11" s="274"/>
      <c r="Q11" s="274"/>
      <c r="R11" s="274"/>
      <c r="S11" s="142"/>
      <c r="T11" s="108">
        <f>50-LEN(Recup_description_projet)</f>
        <v>50</v>
      </c>
    </row>
    <row r="12" spans="1:20" ht="16" customHeight="1">
      <c r="A12" s="125"/>
      <c r="B12" s="125"/>
      <c r="C12" s="125"/>
      <c r="D12" s="76"/>
      <c r="E12" s="46"/>
      <c r="F12" s="52"/>
      <c r="G12" s="288"/>
      <c r="H12" s="289"/>
      <c r="I12" s="289"/>
      <c r="J12" s="289"/>
      <c r="K12" s="289"/>
      <c r="L12" s="290"/>
      <c r="M12" s="26"/>
      <c r="N12" s="83"/>
      <c r="O12" s="143"/>
      <c r="P12" s="125"/>
      <c r="Q12" s="125"/>
      <c r="R12" s="125"/>
      <c r="S12" s="142"/>
    </row>
    <row r="13" spans="1:20" ht="18.8" customHeight="1">
      <c r="A13" s="125"/>
      <c r="B13" s="125"/>
      <c r="C13" s="125"/>
      <c r="D13" s="76"/>
      <c r="E13" s="26"/>
      <c r="F13" s="26"/>
      <c r="G13" s="288"/>
      <c r="H13" s="289"/>
      <c r="I13" s="289"/>
      <c r="J13" s="289"/>
      <c r="K13" s="289"/>
      <c r="L13" s="290"/>
      <c r="M13" s="26"/>
      <c r="N13" s="83"/>
      <c r="O13" s="143"/>
      <c r="P13" s="125"/>
      <c r="Q13" s="125"/>
      <c r="R13" s="125"/>
      <c r="S13" s="142"/>
    </row>
    <row r="14" spans="1:20" ht="18.8" customHeight="1">
      <c r="A14" s="125"/>
      <c r="B14" s="125"/>
      <c r="C14" s="125"/>
      <c r="D14" s="76"/>
      <c r="E14" s="280"/>
      <c r="F14" s="281"/>
      <c r="G14" s="288"/>
      <c r="H14" s="289"/>
      <c r="I14" s="289"/>
      <c r="J14" s="289"/>
      <c r="K14" s="289"/>
      <c r="L14" s="290"/>
      <c r="M14" s="26"/>
      <c r="N14" s="83"/>
      <c r="O14" s="143"/>
      <c r="P14" s="125"/>
      <c r="Q14" s="125"/>
      <c r="R14" s="125"/>
      <c r="S14" s="142"/>
    </row>
    <row r="15" spans="1:20" ht="18.8" customHeight="1" thickBot="1">
      <c r="A15" s="125"/>
      <c r="B15" s="125"/>
      <c r="C15" s="125"/>
      <c r="D15" s="76"/>
      <c r="E15" s="26"/>
      <c r="F15" s="26"/>
      <c r="G15" s="291"/>
      <c r="H15" s="292"/>
      <c r="I15" s="292"/>
      <c r="J15" s="292"/>
      <c r="K15" s="292"/>
      <c r="L15" s="293"/>
      <c r="M15" s="26"/>
      <c r="N15" s="83"/>
      <c r="O15" s="143"/>
      <c r="P15" s="125"/>
      <c r="Q15" s="125"/>
      <c r="R15" s="125"/>
      <c r="S15" s="142"/>
    </row>
    <row r="16" spans="1:20" ht="15.05" customHeight="1" thickTop="1" thickBot="1">
      <c r="A16" s="125"/>
      <c r="B16" s="125"/>
      <c r="C16" s="125"/>
      <c r="D16" s="76"/>
      <c r="E16" s="26"/>
      <c r="F16" s="26"/>
      <c r="G16" s="26"/>
      <c r="H16" s="26"/>
      <c r="I16" s="26"/>
      <c r="J16" s="26"/>
      <c r="K16" s="26"/>
      <c r="L16" s="26"/>
      <c r="M16" s="26"/>
      <c r="N16" s="83"/>
      <c r="O16" s="143"/>
      <c r="P16" s="125"/>
      <c r="Q16" s="125"/>
      <c r="R16" s="125"/>
      <c r="S16" s="142"/>
    </row>
    <row r="17" spans="1:19" ht="42.75" customHeight="1" thickTop="1" thickBot="1">
      <c r="A17" s="125"/>
      <c r="B17" s="125"/>
      <c r="C17" s="125"/>
      <c r="D17" s="76"/>
      <c r="E17" s="263" t="s">
        <v>932</v>
      </c>
      <c r="F17" s="263"/>
      <c r="G17" s="26"/>
      <c r="H17" s="277"/>
      <c r="I17" s="278"/>
      <c r="J17" s="278"/>
      <c r="K17" s="279"/>
      <c r="L17" s="26"/>
      <c r="M17" s="26"/>
      <c r="N17" s="83"/>
      <c r="O17" s="273" t="str">
        <f>IF(Recup_type_projet="","&lt;-- Renseignez le type de projet (Récurrent ou Nouveau ?)","OK")</f>
        <v>&lt;-- Renseignez le type de projet (Récurrent ou Nouveau ?)</v>
      </c>
      <c r="P17" s="274"/>
      <c r="Q17" s="274"/>
      <c r="R17" s="274"/>
      <c r="S17" s="142"/>
    </row>
    <row r="18" spans="1:19" ht="12.7" customHeight="1" thickTop="1">
      <c r="A18" s="125"/>
      <c r="B18" s="125"/>
      <c r="C18" s="125"/>
      <c r="D18" s="76"/>
      <c r="E18" s="26"/>
      <c r="F18" s="26"/>
      <c r="G18" s="26"/>
      <c r="H18" s="26"/>
      <c r="I18" s="26"/>
      <c r="J18" s="26"/>
      <c r="K18" s="26"/>
      <c r="L18" s="26"/>
      <c r="M18" s="26"/>
      <c r="N18" s="83"/>
      <c r="O18" s="144"/>
      <c r="P18" s="145"/>
      <c r="Q18" s="145"/>
      <c r="R18" s="145"/>
      <c r="S18" s="142"/>
    </row>
    <row r="19" spans="1:19" ht="5.95" customHeight="1" thickBot="1">
      <c r="A19" s="125"/>
      <c r="B19" s="125"/>
      <c r="C19" s="125"/>
      <c r="D19" s="78"/>
      <c r="E19" s="75"/>
      <c r="F19" s="75"/>
      <c r="G19" s="75"/>
      <c r="H19" s="75"/>
      <c r="I19" s="75"/>
      <c r="J19" s="75"/>
      <c r="K19" s="75"/>
      <c r="L19" s="75"/>
      <c r="M19" s="75"/>
      <c r="N19" s="85"/>
      <c r="O19" s="146"/>
      <c r="P19" s="146"/>
      <c r="Q19" s="146"/>
      <c r="R19" s="146"/>
      <c r="S19" s="142"/>
    </row>
    <row r="20" spans="1:19" ht="18.2">
      <c r="A20" s="125"/>
      <c r="B20" s="125"/>
      <c r="C20" s="125"/>
      <c r="D20" s="262" t="s">
        <v>972</v>
      </c>
      <c r="E20" s="262"/>
      <c r="F20" s="262"/>
      <c r="G20" s="262"/>
      <c r="H20" s="262"/>
      <c r="I20" s="262"/>
      <c r="J20" s="262"/>
      <c r="K20" s="262"/>
      <c r="L20" s="262"/>
      <c r="M20" s="262"/>
      <c r="N20" s="262"/>
      <c r="O20" s="125"/>
      <c r="P20" s="125"/>
      <c r="Q20" s="125"/>
      <c r="R20" s="125"/>
      <c r="S20" s="142"/>
    </row>
    <row r="21" spans="1:19" ht="8.3000000000000007" customHeight="1">
      <c r="A21" s="125"/>
      <c r="B21" s="125"/>
      <c r="C21" s="125"/>
      <c r="D21" s="125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42"/>
    </row>
    <row r="22" spans="1:19" ht="17.25" customHeight="1">
      <c r="A22" s="125"/>
      <c r="B22" s="125"/>
      <c r="C22" s="125"/>
      <c r="D22" s="93"/>
      <c r="E22" s="95" t="s">
        <v>973</v>
      </c>
      <c r="F22" s="94"/>
      <c r="G22" s="94"/>
      <c r="H22" s="94"/>
      <c r="I22" s="94"/>
      <c r="J22" s="94"/>
      <c r="K22" s="94"/>
      <c r="L22" s="94"/>
      <c r="M22" s="94"/>
      <c r="N22" s="94"/>
      <c r="O22" s="265" t="str">
        <f>IF(OR(Recup_nom_projet="",Recup_description_projet="",Recup_type_projet=""),"ETAPE INCOMPLETE","Choisissez vos végétaux maintenant !")</f>
        <v>ETAPE INCOMPLETE</v>
      </c>
      <c r="P22" s="266"/>
      <c r="Q22" s="266"/>
      <c r="R22" s="267"/>
      <c r="S22" s="142"/>
    </row>
    <row r="23" spans="1:19" ht="17.25" customHeight="1">
      <c r="A23" s="125"/>
      <c r="B23" s="125"/>
      <c r="C23" s="125"/>
      <c r="D23" s="96"/>
      <c r="E23" s="98" t="s">
        <v>907</v>
      </c>
      <c r="F23" s="98"/>
      <c r="G23" s="97"/>
      <c r="H23" s="97"/>
      <c r="I23" s="97"/>
      <c r="J23" s="97"/>
      <c r="K23" s="97"/>
      <c r="L23" s="97"/>
      <c r="M23" s="97"/>
      <c r="N23" s="97"/>
      <c r="O23" s="268"/>
      <c r="P23" s="247"/>
      <c r="Q23" s="247"/>
      <c r="R23" s="269"/>
      <c r="S23" s="142"/>
    </row>
    <row r="24" spans="1:19" ht="17.25" customHeight="1">
      <c r="A24" s="125"/>
      <c r="B24" s="125"/>
      <c r="C24" s="125"/>
      <c r="D24" s="96"/>
      <c r="E24" s="98" t="s">
        <v>908</v>
      </c>
      <c r="F24" s="98"/>
      <c r="G24" s="97"/>
      <c r="H24" s="97"/>
      <c r="I24" s="97"/>
      <c r="J24" s="97"/>
      <c r="K24" s="97"/>
      <c r="L24" s="97"/>
      <c r="M24" s="97"/>
      <c r="N24" s="97"/>
      <c r="O24" s="268"/>
      <c r="P24" s="247"/>
      <c r="Q24" s="247"/>
      <c r="R24" s="269"/>
      <c r="S24" s="142"/>
    </row>
    <row r="25" spans="1:19" ht="17.25" customHeight="1">
      <c r="A25" s="125"/>
      <c r="B25" s="125"/>
      <c r="C25" s="125"/>
      <c r="D25" s="99"/>
      <c r="E25" s="101" t="s">
        <v>909</v>
      </c>
      <c r="F25" s="101"/>
      <c r="G25" s="100"/>
      <c r="H25" s="100"/>
      <c r="I25" s="100"/>
      <c r="J25" s="100"/>
      <c r="K25" s="100"/>
      <c r="L25" s="100"/>
      <c r="M25" s="100"/>
      <c r="N25" s="100"/>
      <c r="O25" s="270"/>
      <c r="P25" s="271"/>
      <c r="Q25" s="271"/>
      <c r="R25" s="272"/>
      <c r="S25" s="142"/>
    </row>
    <row r="26" spans="1:19" ht="26.3" customHeight="1">
      <c r="A26" s="125"/>
      <c r="B26" s="125"/>
      <c r="C26" s="125"/>
      <c r="D26" s="125"/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42"/>
    </row>
    <row r="27" spans="1:19" ht="18.2">
      <c r="A27" s="125"/>
      <c r="B27" s="125"/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42"/>
    </row>
    <row r="28" spans="1:19" ht="18.2">
      <c r="A28" s="125"/>
      <c r="B28" s="125"/>
      <c r="C28" s="125"/>
      <c r="D28" s="125"/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42"/>
    </row>
    <row r="29" spans="1:19" ht="18.2">
      <c r="A29" s="125"/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  <c r="O29" s="125"/>
      <c r="P29" s="125"/>
      <c r="Q29" s="125"/>
      <c r="R29" s="125"/>
      <c r="S29" s="142"/>
    </row>
    <row r="30" spans="1:19" ht="18.2">
      <c r="A30" s="125"/>
      <c r="B30" s="125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42"/>
    </row>
    <row r="31" spans="1:19" ht="18.2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42"/>
    </row>
    <row r="32" spans="1:19" ht="18.2">
      <c r="A32" s="125"/>
      <c r="B32" s="125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42"/>
    </row>
    <row r="33" spans="1:19" ht="18.2">
      <c r="A33" s="125"/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42"/>
    </row>
    <row r="34" spans="1:19" ht="18.2">
      <c r="A34" s="125"/>
      <c r="B34" s="125"/>
      <c r="C34" s="125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42"/>
    </row>
    <row r="35" spans="1:19" ht="18.2">
      <c r="A35" s="125"/>
      <c r="B35" s="125"/>
      <c r="C35" s="125"/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42"/>
    </row>
    <row r="36" spans="1:19" ht="18.2">
      <c r="A36" s="125"/>
      <c r="B36" s="125"/>
      <c r="C36" s="125"/>
      <c r="D36" s="125"/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42"/>
    </row>
    <row r="37" spans="1:19" ht="18.2">
      <c r="A37" s="125"/>
      <c r="B37" s="125"/>
      <c r="C37" s="125"/>
      <c r="D37" s="125"/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42"/>
    </row>
    <row r="38" spans="1:19" ht="18.2">
      <c r="A38" s="125"/>
      <c r="B38" s="125"/>
      <c r="C38" s="125"/>
      <c r="D38" s="125"/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42"/>
    </row>
    <row r="39" spans="1:19" ht="18.2">
      <c r="A39" s="125"/>
      <c r="B39" s="125"/>
      <c r="C39" s="125"/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42"/>
    </row>
    <row r="40" spans="1:19" ht="18.2">
      <c r="A40" s="125"/>
      <c r="B40" s="125"/>
      <c r="C40" s="125"/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5"/>
      <c r="Q40" s="125"/>
      <c r="R40" s="125"/>
      <c r="S40" s="142"/>
    </row>
    <row r="41" spans="1:19" ht="18.2">
      <c r="A41" s="125"/>
      <c r="B41" s="125"/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  <c r="S41" s="142"/>
    </row>
    <row r="42" spans="1:19" ht="18.2">
      <c r="A42" s="125"/>
      <c r="B42" s="125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42"/>
    </row>
    <row r="43" spans="1:19" ht="18.2">
      <c r="A43" s="125"/>
      <c r="B43" s="125"/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42"/>
    </row>
    <row r="44" spans="1:19" ht="18.2">
      <c r="A44" s="125"/>
      <c r="B44" s="125"/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42"/>
    </row>
    <row r="45" spans="1:19" ht="18.2">
      <c r="A45" s="125"/>
      <c r="B45" s="125"/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42"/>
    </row>
  </sheetData>
  <mergeCells count="15">
    <mergeCell ref="E2:M2"/>
    <mergeCell ref="H4:K4"/>
    <mergeCell ref="H17:K17"/>
    <mergeCell ref="E14:F14"/>
    <mergeCell ref="G9:L9"/>
    <mergeCell ref="G11:L15"/>
    <mergeCell ref="E6:M6"/>
    <mergeCell ref="D20:N20"/>
    <mergeCell ref="E11:F11"/>
    <mergeCell ref="E9:F9"/>
    <mergeCell ref="E17:F17"/>
    <mergeCell ref="O22:R25"/>
    <mergeCell ref="O17:R17"/>
    <mergeCell ref="O11:R11"/>
    <mergeCell ref="O9:R9"/>
  </mergeCells>
  <phoneticPr fontId="36" type="noConversion"/>
  <conditionalFormatting sqref="B9">
    <cfRule type="expression" dxfId="17" priority="1" stopIfTrue="1">
      <formula>O22="Choisissez vos végétaux maintenant !"</formula>
    </cfRule>
  </conditionalFormatting>
  <conditionalFormatting sqref="O17 O11 O9 O1:R8 S1:S45">
    <cfRule type="cellIs" dxfId="16" priority="2" stopIfTrue="1" operator="equal">
      <formula>"ok"</formula>
    </cfRule>
  </conditionalFormatting>
  <conditionalFormatting sqref="O22">
    <cfRule type="cellIs" dxfId="15" priority="3" stopIfTrue="1" operator="equal">
      <formula>"Choisissez vos végétaux maintenant !"</formula>
    </cfRule>
  </conditionalFormatting>
  <conditionalFormatting sqref="H17:K17">
    <cfRule type="cellIs" dxfId="14" priority="4" stopIfTrue="1" operator="equal">
      <formula>""</formula>
    </cfRule>
  </conditionalFormatting>
  <dataValidations xWindow="1093" yWindow="758" count="1">
    <dataValidation type="list" allowBlank="1" showInputMessage="1" showErrorMessage="1" error="Utiliser le menu déroulant SVP" prompt="utiliser le menu derroulant" sqref="H17:K17" xr:uid="{00000000-0002-0000-0200-000000000000}">
      <formula1>"Projet nouveau,Projet récurrent"</formula1>
    </dataValidation>
  </dataValidations>
  <hyperlinks>
    <hyperlink ref="B4" location="retour_accueil" display="Retour Accueil" xr:uid="{00000000-0004-0000-0200-000000000000}"/>
    <hyperlink ref="B6" location="Nom_commune" display="Renseigner vos coordonnées" xr:uid="{00000000-0004-0000-0200-000001000000}"/>
    <hyperlink ref="B9" location="Nombre_plants" display="Nombre_plants" xr:uid="{00000000-0004-0000-0200-000002000000}"/>
    <hyperlink ref="B11" location="Nom_plante" display="Nom_plante" xr:uid="{00000000-0004-0000-0200-000003000000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/>
  <dimension ref="A1:Q94"/>
  <sheetViews>
    <sheetView workbookViewId="0">
      <pane ySplit="12" topLeftCell="A13" activePane="bottomLeft" state="frozen"/>
      <selection activeCell="B139" sqref="B139"/>
      <selection pane="bottomLeft" activeCell="L15" sqref="L15"/>
    </sheetView>
  </sheetViews>
  <sheetFormatPr baseColWidth="10" defaultColWidth="11.5546875" defaultRowHeight="12.55"/>
  <cols>
    <col min="1" max="1" width="2.88671875" style="19" customWidth="1"/>
    <col min="2" max="2" width="4.44140625" style="19" customWidth="1"/>
    <col min="3" max="3" width="48.88671875" style="24" customWidth="1"/>
    <col min="4" max="4" width="6.33203125" style="24" customWidth="1"/>
    <col min="5" max="5" width="35.88671875" style="19" customWidth="1"/>
    <col min="6" max="6" width="34.109375" style="19" customWidth="1"/>
    <col min="7" max="7" width="18.44140625" style="19" customWidth="1"/>
    <col min="8" max="10" width="12.44140625" style="19" customWidth="1"/>
    <col min="11" max="11" width="20.5546875" style="19" customWidth="1"/>
    <col min="12" max="12" width="17.33203125" style="19" customWidth="1"/>
    <col min="13" max="13" width="19.44140625" style="19" customWidth="1"/>
    <col min="14" max="14" width="23.88671875" style="19" hidden="1" customWidth="1"/>
    <col min="15" max="16" width="11.5546875" style="19" hidden="1" customWidth="1"/>
    <col min="17" max="17" width="27.44140625" style="19" customWidth="1"/>
    <col min="18" max="18" width="11.5546875" style="19" customWidth="1"/>
    <col min="19" max="16384" width="11.5546875" style="19"/>
  </cols>
  <sheetData>
    <row r="1" spans="1:17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</row>
    <row r="2" spans="1:17" ht="57" customHeight="1">
      <c r="A2" s="125"/>
      <c r="B2" s="125"/>
      <c r="C2" s="53" t="s">
        <v>987</v>
      </c>
      <c r="D2" s="125"/>
      <c r="E2" s="297" t="str">
        <f>titre</f>
        <v>VEGETAUX.30 - COLLEGES</v>
      </c>
      <c r="F2" s="298"/>
      <c r="G2" s="298"/>
      <c r="H2" s="298"/>
      <c r="I2" s="299"/>
      <c r="J2" s="125"/>
      <c r="K2" s="150" t="s">
        <v>933</v>
      </c>
      <c r="L2" s="151">
        <f>COUNTA(L13:L92)</f>
        <v>0</v>
      </c>
      <c r="M2" s="125"/>
      <c r="N2" s="125"/>
      <c r="O2" s="125"/>
      <c r="P2" s="125"/>
      <c r="Q2" s="125"/>
    </row>
    <row r="3" spans="1:17" ht="5.5" customHeight="1" thickBot="1">
      <c r="A3" s="125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</row>
    <row r="4" spans="1:17" ht="52.15" customHeight="1">
      <c r="A4" s="125"/>
      <c r="B4" s="125"/>
      <c r="C4" s="53" t="s">
        <v>934</v>
      </c>
      <c r="D4" s="125"/>
      <c r="E4" s="244" t="str">
        <f>"Vos végétaux / "&amp;Année_dossier</f>
        <v>Vos végétaux / 2023</v>
      </c>
      <c r="F4" s="245"/>
      <c r="G4" s="245"/>
      <c r="H4" s="245"/>
      <c r="I4" s="246"/>
      <c r="J4" s="125"/>
      <c r="K4" s="152" t="s">
        <v>930</v>
      </c>
      <c r="L4" s="153">
        <f>SUM(L13:L92)</f>
        <v>0</v>
      </c>
      <c r="M4" s="125"/>
      <c r="N4" s="125"/>
      <c r="O4" s="125"/>
      <c r="P4" s="125"/>
      <c r="Q4" s="125"/>
    </row>
    <row r="5" spans="1:17" ht="11.15" customHeight="1">
      <c r="A5" s="125"/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</row>
    <row r="6" spans="1:17" ht="52.15" customHeight="1">
      <c r="A6" s="125"/>
      <c r="B6" s="125"/>
      <c r="C6" s="53" t="s">
        <v>935</v>
      </c>
      <c r="D6" s="125"/>
      <c r="E6" s="300" t="s">
        <v>964</v>
      </c>
      <c r="F6" s="301"/>
      <c r="G6" s="301"/>
      <c r="H6" s="301"/>
      <c r="I6" s="302"/>
      <c r="J6" s="125"/>
      <c r="K6" s="305" t="str">
        <f>IF(Recup_nombre_plants=0,"ETAPE INCOMPLETE","Besoin d'aide ? Consulter le catalogue !")</f>
        <v>ETAPE INCOMPLETE</v>
      </c>
      <c r="L6" s="305"/>
      <c r="M6" s="125"/>
      <c r="N6" s="125"/>
      <c r="O6" s="125"/>
      <c r="P6" s="125"/>
      <c r="Q6" s="125"/>
    </row>
    <row r="7" spans="1:17" ht="11.15" customHeight="1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54"/>
      <c r="L7" s="154"/>
      <c r="M7" s="125"/>
      <c r="N7" s="125"/>
      <c r="O7" s="125"/>
      <c r="P7" s="125"/>
      <c r="Q7" s="125"/>
    </row>
    <row r="8" spans="1:17" ht="52.15" customHeight="1">
      <c r="A8" s="125"/>
      <c r="B8" s="125"/>
      <c r="C8" s="53" t="s">
        <v>931</v>
      </c>
      <c r="D8" s="125"/>
      <c r="E8" s="305" t="str">
        <f>IF(Recup_nombre_plants=0,"Renseigner la quantité des végétaux désirée !","Lorsque vous avez terminé la saisie, retourner à l'accueil !")</f>
        <v>Renseigner la quantité des végétaux désirée !</v>
      </c>
      <c r="F8" s="305"/>
      <c r="G8" s="305"/>
      <c r="H8" s="305"/>
      <c r="I8" s="305"/>
      <c r="J8" s="148"/>
      <c r="K8" s="306" t="str">
        <f>IF(Recup_nombre_plants=0,"","Version Imprimable à conserver par la Commune")</f>
        <v/>
      </c>
      <c r="L8" s="306"/>
      <c r="M8" s="125"/>
      <c r="N8" s="125"/>
      <c r="O8" s="125"/>
      <c r="P8" s="125"/>
      <c r="Q8" s="125"/>
    </row>
    <row r="9" spans="1:17" ht="4.55" customHeight="1">
      <c r="A9" s="125"/>
      <c r="B9" s="125"/>
      <c r="C9" s="125"/>
      <c r="D9" s="125"/>
      <c r="E9" s="125"/>
      <c r="F9" s="125"/>
      <c r="G9" s="125"/>
      <c r="H9" s="125"/>
      <c r="I9" s="125"/>
      <c r="J9" s="149"/>
      <c r="K9" s="149"/>
      <c r="L9" s="149"/>
      <c r="M9" s="125"/>
      <c r="N9" s="125"/>
      <c r="O9" s="125"/>
      <c r="P9" s="125"/>
      <c r="Q9" s="125"/>
    </row>
    <row r="10" spans="1:17" ht="4.55" customHeight="1">
      <c r="A10" s="125"/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55"/>
      <c r="O10" s="155"/>
      <c r="P10" s="155"/>
      <c r="Q10" s="125"/>
    </row>
    <row r="11" spans="1:17" ht="4.55" customHeight="1" thickBot="1">
      <c r="A11" s="125"/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47"/>
      <c r="M11" s="125"/>
      <c r="N11" s="125"/>
      <c r="O11" s="125"/>
      <c r="P11" s="125"/>
      <c r="Q11" s="125"/>
    </row>
    <row r="12" spans="1:17" ht="45.25" customHeight="1" thickTop="1" thickBot="1">
      <c r="A12" s="125"/>
      <c r="B12" s="38" t="s">
        <v>792</v>
      </c>
      <c r="C12" s="303" t="s">
        <v>793</v>
      </c>
      <c r="D12" s="304"/>
      <c r="E12" s="38" t="s">
        <v>794</v>
      </c>
      <c r="F12" s="39" t="s">
        <v>743</v>
      </c>
      <c r="G12" s="39" t="s">
        <v>744</v>
      </c>
      <c r="H12" s="39" t="s">
        <v>746</v>
      </c>
      <c r="I12" s="39" t="s">
        <v>747</v>
      </c>
      <c r="J12" s="39" t="s">
        <v>748</v>
      </c>
      <c r="K12" s="40" t="s">
        <v>745</v>
      </c>
      <c r="L12" s="44" t="s">
        <v>925</v>
      </c>
      <c r="M12" s="125"/>
      <c r="N12" s="156" t="s">
        <v>966</v>
      </c>
      <c r="O12" s="156" t="s">
        <v>952</v>
      </c>
      <c r="P12" s="156" t="s">
        <v>953</v>
      </c>
      <c r="Q12" s="125"/>
    </row>
    <row r="13" spans="1:17" ht="21.8" customHeight="1" thickTop="1">
      <c r="A13" s="125"/>
      <c r="B13" s="33">
        <v>1</v>
      </c>
      <c r="C13" s="197" t="s">
        <v>1427</v>
      </c>
      <c r="D13" s="198"/>
      <c r="E13" s="34" t="s">
        <v>795</v>
      </c>
      <c r="F13" s="35" t="s">
        <v>757</v>
      </c>
      <c r="G13" s="35" t="s">
        <v>775</v>
      </c>
      <c r="H13" s="48" t="s">
        <v>756</v>
      </c>
      <c r="I13" s="48" t="s">
        <v>756</v>
      </c>
      <c r="J13" s="48" t="s">
        <v>763</v>
      </c>
      <c r="K13" s="186" t="s">
        <v>773</v>
      </c>
      <c r="L13" s="201"/>
      <c r="M13" s="125"/>
      <c r="N13" s="157" t="s">
        <v>967</v>
      </c>
      <c r="O13" s="157">
        <f>IF(L13&lt;&gt;"",1,0)</f>
        <v>0</v>
      </c>
      <c r="P13" s="157">
        <f>IF(O13=0,0,SUM(O$13:$O13))</f>
        <v>0</v>
      </c>
      <c r="Q13" s="125"/>
    </row>
    <row r="14" spans="1:17" ht="21.8" customHeight="1">
      <c r="A14" s="125"/>
      <c r="B14" s="33">
        <v>2</v>
      </c>
      <c r="C14" s="197" t="s">
        <v>974</v>
      </c>
      <c r="D14" s="198"/>
      <c r="E14" s="34" t="s">
        <v>796</v>
      </c>
      <c r="F14" s="35" t="s">
        <v>757</v>
      </c>
      <c r="G14" s="35" t="s">
        <v>759</v>
      </c>
      <c r="H14" s="48" t="s">
        <v>756</v>
      </c>
      <c r="I14" s="48" t="s">
        <v>756</v>
      </c>
      <c r="J14" s="48" t="s">
        <v>763</v>
      </c>
      <c r="K14" s="186" t="s">
        <v>778</v>
      </c>
      <c r="L14" s="202"/>
      <c r="M14" s="125"/>
      <c r="N14" s="157" t="s">
        <v>759</v>
      </c>
      <c r="O14" s="157">
        <f t="shared" ref="O14:O77" si="0">IF(L14&lt;&gt;"",1,0)</f>
        <v>0</v>
      </c>
      <c r="P14" s="157">
        <f>IF(O14=0,0,SUM(O$13:$O14))</f>
        <v>0</v>
      </c>
      <c r="Q14" s="125"/>
    </row>
    <row r="15" spans="1:17" ht="21.8" customHeight="1">
      <c r="A15" s="125"/>
      <c r="B15" s="33">
        <v>3</v>
      </c>
      <c r="C15" s="197" t="s">
        <v>1433</v>
      </c>
      <c r="D15" s="198"/>
      <c r="E15" s="34" t="s">
        <v>1434</v>
      </c>
      <c r="F15" s="35" t="s">
        <v>750</v>
      </c>
      <c r="G15" s="35" t="s">
        <v>759</v>
      </c>
      <c r="H15" s="48" t="s">
        <v>756</v>
      </c>
      <c r="I15" s="48" t="s">
        <v>756</v>
      </c>
      <c r="J15" s="48" t="s">
        <v>756</v>
      </c>
      <c r="K15" s="186" t="s">
        <v>755</v>
      </c>
      <c r="L15" s="201"/>
      <c r="M15" s="125"/>
      <c r="N15" s="157" t="s">
        <v>752</v>
      </c>
      <c r="O15" s="157">
        <f t="shared" si="0"/>
        <v>0</v>
      </c>
      <c r="P15" s="157">
        <f>IF(O15=0,0,SUM(O$13:$O15))</f>
        <v>0</v>
      </c>
      <c r="Q15" s="125"/>
    </row>
    <row r="16" spans="1:17" ht="21.8" customHeight="1">
      <c r="A16" s="125"/>
      <c r="B16" s="33">
        <v>4</v>
      </c>
      <c r="C16" s="197" t="s">
        <v>975</v>
      </c>
      <c r="D16" s="198"/>
      <c r="E16" s="34" t="s">
        <v>977</v>
      </c>
      <c r="F16" s="35" t="s">
        <v>764</v>
      </c>
      <c r="G16" s="35" t="s">
        <v>752</v>
      </c>
      <c r="H16" s="48" t="s">
        <v>756</v>
      </c>
      <c r="I16" s="48" t="s">
        <v>756</v>
      </c>
      <c r="J16" s="48" t="s">
        <v>763</v>
      </c>
      <c r="K16" s="186" t="s">
        <v>778</v>
      </c>
      <c r="L16" s="202"/>
      <c r="M16" s="125"/>
      <c r="N16" s="157" t="s">
        <v>752</v>
      </c>
      <c r="O16" s="157">
        <f t="shared" si="0"/>
        <v>0</v>
      </c>
      <c r="P16" s="157">
        <f>IF(O16=0,0,SUM(O$13:$O16))</f>
        <v>0</v>
      </c>
      <c r="Q16" s="125"/>
    </row>
    <row r="17" spans="1:17" ht="21.8" customHeight="1">
      <c r="A17" s="125"/>
      <c r="B17" s="33">
        <v>5</v>
      </c>
      <c r="C17" s="197" t="s">
        <v>797</v>
      </c>
      <c r="D17" s="198"/>
      <c r="E17" s="34" t="s">
        <v>798</v>
      </c>
      <c r="F17" s="35" t="s">
        <v>764</v>
      </c>
      <c r="G17" s="35" t="s">
        <v>775</v>
      </c>
      <c r="H17" s="48" t="s">
        <v>763</v>
      </c>
      <c r="I17" s="48" t="s">
        <v>763</v>
      </c>
      <c r="J17" s="48" t="s">
        <v>763</v>
      </c>
      <c r="K17" s="186" t="s">
        <v>755</v>
      </c>
      <c r="L17" s="201"/>
      <c r="M17" s="125"/>
      <c r="N17" s="157" t="s">
        <v>759</v>
      </c>
      <c r="O17" s="157">
        <f t="shared" si="0"/>
        <v>0</v>
      </c>
      <c r="P17" s="157">
        <f>IF(O17=0,0,SUM(O$13:$O17))</f>
        <v>0</v>
      </c>
      <c r="Q17" s="125"/>
    </row>
    <row r="18" spans="1:17" ht="21.8" customHeight="1">
      <c r="A18" s="125"/>
      <c r="B18" s="33">
        <v>6</v>
      </c>
      <c r="C18" s="197" t="s">
        <v>1463</v>
      </c>
      <c r="D18" s="198"/>
      <c r="E18" s="34" t="s">
        <v>1464</v>
      </c>
      <c r="F18" s="35" t="s">
        <v>764</v>
      </c>
      <c r="G18" s="35" t="s">
        <v>780</v>
      </c>
      <c r="H18" s="48" t="s">
        <v>756</v>
      </c>
      <c r="I18" s="48" t="s">
        <v>756</v>
      </c>
      <c r="J18" s="48" t="s">
        <v>756</v>
      </c>
      <c r="K18" s="186" t="s">
        <v>755</v>
      </c>
      <c r="L18" s="202"/>
      <c r="M18" s="125"/>
      <c r="N18" s="157" t="s">
        <v>967</v>
      </c>
      <c r="O18" s="157">
        <f t="shared" si="0"/>
        <v>0</v>
      </c>
      <c r="P18" s="157">
        <f>IF(O18=0,0,SUM(O$13:$O18))</f>
        <v>0</v>
      </c>
      <c r="Q18" s="125"/>
    </row>
    <row r="19" spans="1:17" ht="21.8" customHeight="1">
      <c r="A19" s="125"/>
      <c r="B19" s="33">
        <v>7</v>
      </c>
      <c r="C19" s="197" t="s">
        <v>799</v>
      </c>
      <c r="D19" s="198"/>
      <c r="E19" s="34" t="s">
        <v>800</v>
      </c>
      <c r="F19" s="35" t="s">
        <v>757</v>
      </c>
      <c r="G19" s="35" t="s">
        <v>765</v>
      </c>
      <c r="H19" s="48" t="s">
        <v>763</v>
      </c>
      <c r="I19" s="48" t="s">
        <v>763</v>
      </c>
      <c r="J19" s="48" t="s">
        <v>763</v>
      </c>
      <c r="K19" s="186" t="s">
        <v>778</v>
      </c>
      <c r="L19" s="201"/>
      <c r="M19" s="125"/>
      <c r="N19" s="157" t="s">
        <v>967</v>
      </c>
      <c r="O19" s="157">
        <f t="shared" si="0"/>
        <v>0</v>
      </c>
      <c r="P19" s="157">
        <f>IF(O19=0,0,SUM(O$13:$O19))</f>
        <v>0</v>
      </c>
      <c r="Q19" s="125"/>
    </row>
    <row r="20" spans="1:17" ht="21.8" customHeight="1">
      <c r="A20" s="125"/>
      <c r="B20" s="33">
        <v>8</v>
      </c>
      <c r="C20" s="197" t="s">
        <v>1424</v>
      </c>
      <c r="D20" s="198"/>
      <c r="E20" s="34" t="s">
        <v>1425</v>
      </c>
      <c r="F20" s="35" t="s">
        <v>750</v>
      </c>
      <c r="G20" s="35" t="s">
        <v>752</v>
      </c>
      <c r="H20" s="48" t="s">
        <v>763</v>
      </c>
      <c r="I20" s="48" t="s">
        <v>756</v>
      </c>
      <c r="J20" s="48" t="s">
        <v>763</v>
      </c>
      <c r="K20" s="186" t="s">
        <v>778</v>
      </c>
      <c r="L20" s="202"/>
      <c r="M20" s="125"/>
      <c r="N20" s="157" t="s">
        <v>765</v>
      </c>
      <c r="O20" s="157">
        <f t="shared" si="0"/>
        <v>0</v>
      </c>
      <c r="P20" s="157">
        <f>IF(O20=0,0,SUM(O$13:$O20))</f>
        <v>0</v>
      </c>
      <c r="Q20" s="125"/>
    </row>
    <row r="21" spans="1:17" ht="21.8" customHeight="1">
      <c r="A21" s="125"/>
      <c r="B21" s="33">
        <v>9</v>
      </c>
      <c r="C21" s="197" t="s">
        <v>801</v>
      </c>
      <c r="D21" s="198"/>
      <c r="E21" s="34" t="s">
        <v>802</v>
      </c>
      <c r="F21" s="35" t="s">
        <v>757</v>
      </c>
      <c r="G21" s="35" t="s">
        <v>759</v>
      </c>
      <c r="H21" s="48" t="s">
        <v>763</v>
      </c>
      <c r="I21" s="48" t="s">
        <v>763</v>
      </c>
      <c r="J21" s="48" t="s">
        <v>763</v>
      </c>
      <c r="K21" s="186" t="s">
        <v>778</v>
      </c>
      <c r="L21" s="201"/>
      <c r="M21" s="125"/>
      <c r="N21" s="157" t="s">
        <v>752</v>
      </c>
      <c r="O21" s="157">
        <f t="shared" si="0"/>
        <v>0</v>
      </c>
      <c r="P21" s="157">
        <f>IF(O21=0,0,SUM(O$13:$O21))</f>
        <v>0</v>
      </c>
      <c r="Q21" s="125"/>
    </row>
    <row r="22" spans="1:17" ht="21.8" customHeight="1">
      <c r="A22" s="125"/>
      <c r="B22" s="33">
        <v>10</v>
      </c>
      <c r="C22" s="197" t="s">
        <v>1435</v>
      </c>
      <c r="D22" s="198"/>
      <c r="E22" s="34" t="s">
        <v>802</v>
      </c>
      <c r="F22" s="35" t="s">
        <v>757</v>
      </c>
      <c r="G22" s="35" t="s">
        <v>759</v>
      </c>
      <c r="H22" s="48" t="s">
        <v>763</v>
      </c>
      <c r="I22" s="48" t="s">
        <v>763</v>
      </c>
      <c r="J22" s="48" t="s">
        <v>763</v>
      </c>
      <c r="K22" s="186" t="s">
        <v>778</v>
      </c>
      <c r="L22" s="202"/>
      <c r="M22" s="125"/>
      <c r="N22" s="157" t="s">
        <v>759</v>
      </c>
      <c r="O22" s="157">
        <f t="shared" si="0"/>
        <v>0</v>
      </c>
      <c r="P22" s="157">
        <f>IF(O22=0,0,SUM(O$13:$O22))</f>
        <v>0</v>
      </c>
      <c r="Q22" s="125"/>
    </row>
    <row r="23" spans="1:17" ht="21.8" customHeight="1">
      <c r="A23" s="125"/>
      <c r="B23" s="33">
        <v>11</v>
      </c>
      <c r="C23" s="197" t="s">
        <v>1465</v>
      </c>
      <c r="D23" s="198"/>
      <c r="E23" s="34" t="s">
        <v>1466</v>
      </c>
      <c r="F23" s="35" t="s">
        <v>764</v>
      </c>
      <c r="G23" s="35" t="s">
        <v>787</v>
      </c>
      <c r="H23" s="48" t="s">
        <v>756</v>
      </c>
      <c r="I23" s="48" t="s">
        <v>756</v>
      </c>
      <c r="J23" s="48" t="s">
        <v>1467</v>
      </c>
      <c r="K23" s="186" t="s">
        <v>755</v>
      </c>
      <c r="L23" s="201"/>
      <c r="M23" s="125"/>
      <c r="N23" s="157" t="s">
        <v>759</v>
      </c>
      <c r="O23" s="157">
        <f t="shared" si="0"/>
        <v>0</v>
      </c>
      <c r="P23" s="157">
        <f>IF(O23=0,0,SUM(O$13:$O23))</f>
        <v>0</v>
      </c>
      <c r="Q23" s="125"/>
    </row>
    <row r="24" spans="1:17" ht="21.8" customHeight="1">
      <c r="A24" s="125"/>
      <c r="B24" s="33">
        <v>12</v>
      </c>
      <c r="C24" s="197" t="s">
        <v>803</v>
      </c>
      <c r="D24" s="198"/>
      <c r="E24" s="34" t="s">
        <v>804</v>
      </c>
      <c r="F24" s="35" t="s">
        <v>764</v>
      </c>
      <c r="G24" s="35" t="s">
        <v>765</v>
      </c>
      <c r="H24" s="48" t="s">
        <v>756</v>
      </c>
      <c r="I24" s="48" t="s">
        <v>763</v>
      </c>
      <c r="J24" s="48" t="s">
        <v>763</v>
      </c>
      <c r="K24" s="186" t="s">
        <v>755</v>
      </c>
      <c r="L24" s="202"/>
      <c r="M24" s="125"/>
      <c r="N24" s="157" t="s">
        <v>765</v>
      </c>
      <c r="O24" s="157">
        <f t="shared" si="0"/>
        <v>0</v>
      </c>
      <c r="P24" s="157">
        <f>IF(O24=0,0,SUM(O$13:$O24))</f>
        <v>0</v>
      </c>
      <c r="Q24" s="125"/>
    </row>
    <row r="25" spans="1:17" ht="21.8" customHeight="1">
      <c r="A25" s="125"/>
      <c r="B25" s="33">
        <v>13</v>
      </c>
      <c r="C25" s="197" t="s">
        <v>805</v>
      </c>
      <c r="D25" s="198"/>
      <c r="E25" s="34" t="s">
        <v>806</v>
      </c>
      <c r="F25" s="35" t="s">
        <v>965</v>
      </c>
      <c r="G25" s="35" t="s">
        <v>785</v>
      </c>
      <c r="H25" s="48" t="s">
        <v>756</v>
      </c>
      <c r="I25" s="48" t="s">
        <v>756</v>
      </c>
      <c r="J25" s="48" t="s">
        <v>763</v>
      </c>
      <c r="K25" s="186" t="s">
        <v>755</v>
      </c>
      <c r="L25" s="201"/>
      <c r="M25" s="125"/>
      <c r="N25" s="157" t="s">
        <v>765</v>
      </c>
      <c r="O25" s="157">
        <f t="shared" si="0"/>
        <v>0</v>
      </c>
      <c r="P25" s="157">
        <f>IF(O25=0,0,SUM(O$13:$O25))</f>
        <v>0</v>
      </c>
      <c r="Q25" s="125"/>
    </row>
    <row r="26" spans="1:17" ht="21.8" customHeight="1">
      <c r="A26" s="125"/>
      <c r="B26" s="33">
        <v>14</v>
      </c>
      <c r="C26" s="197" t="s">
        <v>807</v>
      </c>
      <c r="D26" s="198"/>
      <c r="E26" s="34" t="s">
        <v>808</v>
      </c>
      <c r="F26" s="35" t="s">
        <v>965</v>
      </c>
      <c r="G26" s="35" t="s">
        <v>785</v>
      </c>
      <c r="H26" s="48" t="s">
        <v>756</v>
      </c>
      <c r="I26" s="48" t="s">
        <v>756</v>
      </c>
      <c r="J26" s="48" t="s">
        <v>763</v>
      </c>
      <c r="K26" s="186" t="s">
        <v>755</v>
      </c>
      <c r="L26" s="202"/>
      <c r="M26" s="125"/>
      <c r="N26" s="157" t="s">
        <v>785</v>
      </c>
      <c r="O26" s="157">
        <f t="shared" si="0"/>
        <v>0</v>
      </c>
      <c r="P26" s="157">
        <f>IF(O26=0,0,SUM(O$13:$O26))</f>
        <v>0</v>
      </c>
      <c r="Q26" s="125"/>
    </row>
    <row r="27" spans="1:17" ht="21.8" customHeight="1">
      <c r="A27" s="125"/>
      <c r="B27" s="33">
        <v>15</v>
      </c>
      <c r="C27" s="197" t="s">
        <v>809</v>
      </c>
      <c r="D27" s="198"/>
      <c r="E27" s="34" t="s">
        <v>810</v>
      </c>
      <c r="F27" s="35" t="s">
        <v>757</v>
      </c>
      <c r="G27" s="35" t="s">
        <v>752</v>
      </c>
      <c r="H27" s="48" t="s">
        <v>756</v>
      </c>
      <c r="I27" s="48" t="s">
        <v>756</v>
      </c>
      <c r="J27" s="48" t="s">
        <v>763</v>
      </c>
      <c r="K27" s="186" t="s">
        <v>755</v>
      </c>
      <c r="L27" s="201"/>
      <c r="M27" s="125"/>
      <c r="N27" s="157" t="s">
        <v>785</v>
      </c>
      <c r="O27" s="157">
        <f t="shared" si="0"/>
        <v>0</v>
      </c>
      <c r="P27" s="157">
        <f>IF(O27=0,0,SUM(O$13:$O27))</f>
        <v>0</v>
      </c>
      <c r="Q27" s="125"/>
    </row>
    <row r="28" spans="1:17" ht="21.8" customHeight="1">
      <c r="A28" s="125"/>
      <c r="B28" s="33">
        <v>16</v>
      </c>
      <c r="C28" s="197" t="s">
        <v>811</v>
      </c>
      <c r="D28" s="198"/>
      <c r="E28" s="34" t="s">
        <v>812</v>
      </c>
      <c r="F28" s="35" t="s">
        <v>764</v>
      </c>
      <c r="G28" s="35" t="s">
        <v>752</v>
      </c>
      <c r="H28" s="48" t="s">
        <v>756</v>
      </c>
      <c r="I28" s="48" t="s">
        <v>763</v>
      </c>
      <c r="J28" s="48" t="s">
        <v>763</v>
      </c>
      <c r="K28" s="186" t="s">
        <v>755</v>
      </c>
      <c r="L28" s="202"/>
      <c r="M28" s="125"/>
      <c r="N28" s="157" t="s">
        <v>752</v>
      </c>
      <c r="O28" s="157">
        <f t="shared" si="0"/>
        <v>0</v>
      </c>
      <c r="P28" s="157">
        <f>IF(O28=0,0,SUM(O$13:$O28))</f>
        <v>0</v>
      </c>
      <c r="Q28" s="125"/>
    </row>
    <row r="29" spans="1:17" ht="21.8" customHeight="1">
      <c r="A29" s="125"/>
      <c r="B29" s="33">
        <v>17</v>
      </c>
      <c r="C29" s="197" t="s">
        <v>1436</v>
      </c>
      <c r="D29" s="198"/>
      <c r="E29" s="34" t="s">
        <v>1419</v>
      </c>
      <c r="F29" s="35" t="s">
        <v>757</v>
      </c>
      <c r="G29" s="35" t="s">
        <v>759</v>
      </c>
      <c r="H29" s="48" t="s">
        <v>756</v>
      </c>
      <c r="I29" s="48" t="s">
        <v>756</v>
      </c>
      <c r="J29" s="48" t="s">
        <v>763</v>
      </c>
      <c r="K29" s="186" t="s">
        <v>755</v>
      </c>
      <c r="L29" s="201"/>
      <c r="M29" s="125"/>
      <c r="N29" s="157" t="s">
        <v>752</v>
      </c>
      <c r="O29" s="157">
        <f t="shared" si="0"/>
        <v>0</v>
      </c>
      <c r="P29" s="157">
        <f>IF(O29=0,0,SUM(O$13:$O29))</f>
        <v>0</v>
      </c>
      <c r="Q29" s="125"/>
    </row>
    <row r="30" spans="1:17" ht="21.8" customHeight="1">
      <c r="A30" s="125"/>
      <c r="B30" s="33">
        <v>18</v>
      </c>
      <c r="C30" s="197" t="s">
        <v>1437</v>
      </c>
      <c r="D30" s="198"/>
      <c r="E30" s="34" t="s">
        <v>813</v>
      </c>
      <c r="F30" s="35" t="s">
        <v>757</v>
      </c>
      <c r="G30" s="35" t="s">
        <v>759</v>
      </c>
      <c r="H30" s="48" t="s">
        <v>756</v>
      </c>
      <c r="I30" s="48" t="s">
        <v>756</v>
      </c>
      <c r="J30" s="48" t="s">
        <v>763</v>
      </c>
      <c r="K30" s="186" t="s">
        <v>755</v>
      </c>
      <c r="L30" s="202"/>
      <c r="M30" s="125"/>
      <c r="N30" s="157" t="s">
        <v>759</v>
      </c>
      <c r="O30" s="157">
        <f t="shared" si="0"/>
        <v>0</v>
      </c>
      <c r="P30" s="157">
        <f>IF(O30=0,0,SUM(O$13:$O30))</f>
        <v>0</v>
      </c>
      <c r="Q30" s="125"/>
    </row>
    <row r="31" spans="1:17" ht="21.8" customHeight="1">
      <c r="A31" s="125"/>
      <c r="B31" s="33">
        <v>19</v>
      </c>
      <c r="C31" s="197" t="s">
        <v>976</v>
      </c>
      <c r="D31" s="198"/>
      <c r="E31" s="34" t="s">
        <v>978</v>
      </c>
      <c r="F31" s="35" t="s">
        <v>757</v>
      </c>
      <c r="G31" s="35" t="s">
        <v>789</v>
      </c>
      <c r="H31" s="48" t="s">
        <v>756</v>
      </c>
      <c r="I31" s="48" t="s">
        <v>756</v>
      </c>
      <c r="J31" s="48" t="s">
        <v>763</v>
      </c>
      <c r="K31" s="186" t="s">
        <v>755</v>
      </c>
      <c r="L31" s="201"/>
      <c r="M31" s="125"/>
      <c r="N31" s="157" t="s">
        <v>759</v>
      </c>
      <c r="O31" s="157">
        <f t="shared" si="0"/>
        <v>0</v>
      </c>
      <c r="P31" s="157">
        <f>IF(O31=0,0,SUM(O$13:$O31))</f>
        <v>0</v>
      </c>
      <c r="Q31" s="125"/>
    </row>
    <row r="32" spans="1:17" ht="21.8" customHeight="1">
      <c r="A32" s="125"/>
      <c r="B32" s="33">
        <v>20</v>
      </c>
      <c r="C32" s="197" t="s">
        <v>814</v>
      </c>
      <c r="D32" s="198"/>
      <c r="E32" s="34" t="s">
        <v>1422</v>
      </c>
      <c r="F32" s="35" t="s">
        <v>757</v>
      </c>
      <c r="G32" s="35" t="s">
        <v>752</v>
      </c>
      <c r="H32" s="48" t="s">
        <v>756</v>
      </c>
      <c r="I32" s="48" t="s">
        <v>763</v>
      </c>
      <c r="J32" s="48" t="s">
        <v>756</v>
      </c>
      <c r="K32" s="186" t="s">
        <v>778</v>
      </c>
      <c r="L32" s="202"/>
      <c r="M32" s="125"/>
      <c r="N32" s="157" t="s">
        <v>785</v>
      </c>
      <c r="O32" s="157">
        <f t="shared" si="0"/>
        <v>0</v>
      </c>
      <c r="P32" s="157">
        <f>IF(O32=0,0,SUM(O$13:$O32))</f>
        <v>0</v>
      </c>
      <c r="Q32" s="125"/>
    </row>
    <row r="33" spans="1:17" ht="21.8" customHeight="1">
      <c r="A33" s="125"/>
      <c r="B33" s="33">
        <v>21</v>
      </c>
      <c r="C33" s="197" t="s">
        <v>815</v>
      </c>
      <c r="D33" s="198"/>
      <c r="E33" s="34" t="s">
        <v>816</v>
      </c>
      <c r="F33" s="35" t="s">
        <v>757</v>
      </c>
      <c r="G33" s="35" t="s">
        <v>752</v>
      </c>
      <c r="H33" s="48" t="s">
        <v>763</v>
      </c>
      <c r="I33" s="48" t="s">
        <v>756</v>
      </c>
      <c r="J33" s="48" t="s">
        <v>756</v>
      </c>
      <c r="K33" s="186" t="s">
        <v>755</v>
      </c>
      <c r="L33" s="201"/>
      <c r="M33" s="125"/>
      <c r="N33" s="157" t="s">
        <v>789</v>
      </c>
      <c r="O33" s="157">
        <f t="shared" si="0"/>
        <v>0</v>
      </c>
      <c r="P33" s="157">
        <f>IF(O33=0,0,SUM(O$13:$O33))</f>
        <v>0</v>
      </c>
      <c r="Q33" s="125"/>
    </row>
    <row r="34" spans="1:17" ht="21.8" customHeight="1">
      <c r="A34" s="125"/>
      <c r="B34" s="33">
        <v>22</v>
      </c>
      <c r="C34" s="197" t="s">
        <v>1468</v>
      </c>
      <c r="D34" s="198"/>
      <c r="E34" s="34" t="s">
        <v>1469</v>
      </c>
      <c r="F34" s="35" t="s">
        <v>764</v>
      </c>
      <c r="G34" s="35" t="s">
        <v>787</v>
      </c>
      <c r="H34" s="48" t="s">
        <v>756</v>
      </c>
      <c r="I34" s="48" t="s">
        <v>756</v>
      </c>
      <c r="J34" s="48" t="s">
        <v>756</v>
      </c>
      <c r="K34" s="186" t="s">
        <v>755</v>
      </c>
      <c r="L34" s="202"/>
      <c r="M34" s="125"/>
      <c r="N34" s="157" t="s">
        <v>789</v>
      </c>
      <c r="O34" s="157">
        <f t="shared" si="0"/>
        <v>0</v>
      </c>
      <c r="P34" s="157">
        <f>IF(O34=0,0,SUM(O$13:$O34))</f>
        <v>0</v>
      </c>
      <c r="Q34" s="125"/>
    </row>
    <row r="35" spans="1:17" ht="21.8" customHeight="1">
      <c r="A35" s="125"/>
      <c r="B35" s="33">
        <v>23</v>
      </c>
      <c r="C35" s="197" t="s">
        <v>1438</v>
      </c>
      <c r="D35" s="198"/>
      <c r="E35" s="34" t="s">
        <v>817</v>
      </c>
      <c r="F35" s="35" t="s">
        <v>757</v>
      </c>
      <c r="G35" s="35" t="s">
        <v>752</v>
      </c>
      <c r="H35" s="48" t="s">
        <v>763</v>
      </c>
      <c r="I35" s="48" t="s">
        <v>763</v>
      </c>
      <c r="J35" s="48" t="s">
        <v>763</v>
      </c>
      <c r="K35" s="186" t="s">
        <v>755</v>
      </c>
      <c r="L35" s="201"/>
      <c r="M35" s="125"/>
      <c r="N35" s="157" t="s">
        <v>752</v>
      </c>
      <c r="O35" s="157">
        <f t="shared" si="0"/>
        <v>0</v>
      </c>
      <c r="P35" s="157">
        <f>IF(O35=0,0,SUM(O$13:$O35))</f>
        <v>0</v>
      </c>
      <c r="Q35" s="125"/>
    </row>
    <row r="36" spans="1:17" ht="21.8" customHeight="1">
      <c r="A36" s="125"/>
      <c r="B36" s="33">
        <v>24</v>
      </c>
      <c r="C36" s="197" t="s">
        <v>1470</v>
      </c>
      <c r="D36" s="198"/>
      <c r="E36" s="34" t="s">
        <v>1471</v>
      </c>
      <c r="F36" s="35" t="s">
        <v>757</v>
      </c>
      <c r="G36" s="35" t="s">
        <v>775</v>
      </c>
      <c r="H36" s="48" t="s">
        <v>756</v>
      </c>
      <c r="I36" s="48" t="s">
        <v>756</v>
      </c>
      <c r="J36" s="48" t="s">
        <v>763</v>
      </c>
      <c r="K36" s="186" t="s">
        <v>755</v>
      </c>
      <c r="L36" s="202"/>
      <c r="M36" s="125"/>
      <c r="N36" s="157" t="s">
        <v>775</v>
      </c>
      <c r="O36" s="157">
        <f t="shared" si="0"/>
        <v>0</v>
      </c>
      <c r="P36" s="157">
        <f>IF(O36=0,0,SUM(O$13:$O36))</f>
        <v>0</v>
      </c>
      <c r="Q36" s="125"/>
    </row>
    <row r="37" spans="1:17" ht="21.8" customHeight="1">
      <c r="A37" s="125"/>
      <c r="B37" s="33">
        <v>25</v>
      </c>
      <c r="C37" s="197" t="s">
        <v>1439</v>
      </c>
      <c r="D37" s="198"/>
      <c r="E37" s="34" t="s">
        <v>1440</v>
      </c>
      <c r="F37" s="35" t="s">
        <v>764</v>
      </c>
      <c r="G37" s="35" t="s">
        <v>775</v>
      </c>
      <c r="H37" s="48" t="s">
        <v>756</v>
      </c>
      <c r="I37" s="48" t="s">
        <v>756</v>
      </c>
      <c r="J37" s="48" t="s">
        <v>756</v>
      </c>
      <c r="K37" s="186" t="s">
        <v>778</v>
      </c>
      <c r="L37" s="201"/>
      <c r="M37" s="125"/>
      <c r="N37" s="157" t="s">
        <v>752</v>
      </c>
      <c r="O37" s="157">
        <f t="shared" si="0"/>
        <v>0</v>
      </c>
      <c r="P37" s="157">
        <f>IF(O37=0,0,SUM(O$13:$O37))</f>
        <v>0</v>
      </c>
      <c r="Q37" s="125"/>
    </row>
    <row r="38" spans="1:17" ht="21.8" customHeight="1">
      <c r="A38" s="125"/>
      <c r="B38" s="33">
        <v>26</v>
      </c>
      <c r="C38" s="197" t="s">
        <v>1441</v>
      </c>
      <c r="D38" s="198"/>
      <c r="E38" s="34" t="s">
        <v>818</v>
      </c>
      <c r="F38" s="35" t="s">
        <v>757</v>
      </c>
      <c r="G38" s="35" t="s">
        <v>785</v>
      </c>
      <c r="H38" s="48" t="s">
        <v>756</v>
      </c>
      <c r="I38" s="48" t="s">
        <v>756</v>
      </c>
      <c r="J38" s="48" t="s">
        <v>763</v>
      </c>
      <c r="K38" s="186" t="s">
        <v>755</v>
      </c>
      <c r="L38" s="202"/>
      <c r="M38" s="125"/>
      <c r="N38" s="157" t="s">
        <v>752</v>
      </c>
      <c r="O38" s="157">
        <f t="shared" si="0"/>
        <v>0</v>
      </c>
      <c r="P38" s="157">
        <f>IF(O38=0,0,SUM(O$13:$O38))</f>
        <v>0</v>
      </c>
      <c r="Q38" s="125"/>
    </row>
    <row r="39" spans="1:17" ht="21.8" customHeight="1">
      <c r="A39" s="125"/>
      <c r="B39" s="33">
        <v>27</v>
      </c>
      <c r="C39" s="197" t="s">
        <v>819</v>
      </c>
      <c r="D39" s="198"/>
      <c r="E39" s="34" t="s">
        <v>820</v>
      </c>
      <c r="F39" s="35" t="s">
        <v>757</v>
      </c>
      <c r="G39" s="35" t="s">
        <v>752</v>
      </c>
      <c r="H39" s="48" t="s">
        <v>756</v>
      </c>
      <c r="I39" s="48" t="s">
        <v>756</v>
      </c>
      <c r="J39" s="48" t="s">
        <v>763</v>
      </c>
      <c r="K39" s="186" t="s">
        <v>755</v>
      </c>
      <c r="L39" s="201"/>
      <c r="M39" s="125"/>
      <c r="N39" s="157" t="s">
        <v>785</v>
      </c>
      <c r="O39" s="157">
        <f t="shared" si="0"/>
        <v>0</v>
      </c>
      <c r="P39" s="157">
        <f>IF(O39=0,0,SUM(O$13:$O39))</f>
        <v>0</v>
      </c>
      <c r="Q39" s="125"/>
    </row>
    <row r="40" spans="1:17" ht="21.8" customHeight="1">
      <c r="A40" s="125"/>
      <c r="B40" s="33">
        <v>28</v>
      </c>
      <c r="C40" s="197" t="s">
        <v>821</v>
      </c>
      <c r="D40" s="198"/>
      <c r="E40" s="34" t="s">
        <v>822</v>
      </c>
      <c r="F40" s="35" t="s">
        <v>757</v>
      </c>
      <c r="G40" s="35" t="s">
        <v>759</v>
      </c>
      <c r="H40" s="48" t="s">
        <v>756</v>
      </c>
      <c r="I40" s="48" t="s">
        <v>763</v>
      </c>
      <c r="J40" s="48" t="s">
        <v>763</v>
      </c>
      <c r="K40" s="186" t="s">
        <v>778</v>
      </c>
      <c r="L40" s="202"/>
      <c r="M40" s="125"/>
      <c r="N40" s="157" t="s">
        <v>752</v>
      </c>
      <c r="O40" s="157">
        <f t="shared" si="0"/>
        <v>0</v>
      </c>
      <c r="P40" s="157">
        <f>IF(O40=0,0,SUM(O$13:$O40))</f>
        <v>0</v>
      </c>
      <c r="Q40" s="125"/>
    </row>
    <row r="41" spans="1:17" ht="21.8" customHeight="1">
      <c r="A41" s="125"/>
      <c r="B41" s="33">
        <v>29</v>
      </c>
      <c r="C41" s="197" t="s">
        <v>823</v>
      </c>
      <c r="D41" s="198"/>
      <c r="E41" s="34" t="s">
        <v>824</v>
      </c>
      <c r="F41" s="35" t="s">
        <v>757</v>
      </c>
      <c r="G41" s="35" t="s">
        <v>759</v>
      </c>
      <c r="H41" s="48" t="s">
        <v>756</v>
      </c>
      <c r="I41" s="48" t="s">
        <v>756</v>
      </c>
      <c r="J41" s="48" t="s">
        <v>763</v>
      </c>
      <c r="K41" s="186" t="s">
        <v>778</v>
      </c>
      <c r="L41" s="201"/>
      <c r="M41" s="125"/>
      <c r="N41" s="157" t="s">
        <v>759</v>
      </c>
      <c r="O41" s="157">
        <f t="shared" si="0"/>
        <v>0</v>
      </c>
      <c r="P41" s="157">
        <f>IF(O41=0,0,SUM(O$13:$O41))</f>
        <v>0</v>
      </c>
      <c r="Q41" s="125"/>
    </row>
    <row r="42" spans="1:17" ht="21.8" customHeight="1">
      <c r="A42" s="125"/>
      <c r="B42" s="33">
        <v>30</v>
      </c>
      <c r="C42" s="197" t="s">
        <v>1443</v>
      </c>
      <c r="D42" s="198"/>
      <c r="E42" s="34" t="s">
        <v>1426</v>
      </c>
      <c r="F42" s="35" t="s">
        <v>757</v>
      </c>
      <c r="G42" s="35" t="s">
        <v>775</v>
      </c>
      <c r="H42" s="48" t="s">
        <v>756</v>
      </c>
      <c r="I42" s="48" t="s">
        <v>756</v>
      </c>
      <c r="J42" s="48" t="s">
        <v>763</v>
      </c>
      <c r="K42" s="186" t="s">
        <v>778</v>
      </c>
      <c r="L42" s="202"/>
      <c r="M42" s="125"/>
      <c r="N42" s="157" t="s">
        <v>759</v>
      </c>
      <c r="O42" s="157">
        <f t="shared" si="0"/>
        <v>0</v>
      </c>
      <c r="P42" s="157">
        <f>IF(O42=0,0,SUM(O$13:$O42))</f>
        <v>0</v>
      </c>
      <c r="Q42" s="125"/>
    </row>
    <row r="43" spans="1:17" ht="21.8" customHeight="1">
      <c r="A43" s="125"/>
      <c r="B43" s="33">
        <v>31</v>
      </c>
      <c r="C43" s="197" t="s">
        <v>1442</v>
      </c>
      <c r="D43" s="198"/>
      <c r="E43" s="34" t="s">
        <v>825</v>
      </c>
      <c r="F43" s="35" t="s">
        <v>757</v>
      </c>
      <c r="G43" s="35" t="s">
        <v>775</v>
      </c>
      <c r="H43" s="48" t="s">
        <v>756</v>
      </c>
      <c r="I43" s="48" t="s">
        <v>756</v>
      </c>
      <c r="J43" s="48" t="s">
        <v>763</v>
      </c>
      <c r="K43" s="186" t="s">
        <v>778</v>
      </c>
      <c r="L43" s="201"/>
      <c r="M43" s="125"/>
      <c r="N43" s="157" t="s">
        <v>967</v>
      </c>
      <c r="O43" s="157">
        <f t="shared" si="0"/>
        <v>0</v>
      </c>
      <c r="P43" s="157">
        <f>IF(O43=0,0,SUM(O$13:$O43))</f>
        <v>0</v>
      </c>
      <c r="Q43" s="125"/>
    </row>
    <row r="44" spans="1:17" ht="21.8" customHeight="1">
      <c r="A44" s="125"/>
      <c r="B44" s="33">
        <v>32</v>
      </c>
      <c r="C44" s="197" t="s">
        <v>1444</v>
      </c>
      <c r="D44" s="198"/>
      <c r="E44" s="34" t="s">
        <v>826</v>
      </c>
      <c r="F44" s="35" t="s">
        <v>757</v>
      </c>
      <c r="G44" s="35" t="s">
        <v>775</v>
      </c>
      <c r="H44" s="48" t="s">
        <v>756</v>
      </c>
      <c r="I44" s="48" t="s">
        <v>756</v>
      </c>
      <c r="J44" s="48" t="s">
        <v>763</v>
      </c>
      <c r="K44" s="186" t="s">
        <v>778</v>
      </c>
      <c r="L44" s="202"/>
      <c r="M44" s="125"/>
      <c r="N44" s="157" t="s">
        <v>967</v>
      </c>
      <c r="O44" s="157">
        <f t="shared" si="0"/>
        <v>0</v>
      </c>
      <c r="P44" s="157">
        <f>IF(O44=0,0,SUM(O$13:$O44))</f>
        <v>0</v>
      </c>
      <c r="Q44" s="125"/>
    </row>
    <row r="45" spans="1:17" ht="21.8" customHeight="1">
      <c r="A45" s="125"/>
      <c r="B45" s="33">
        <v>33</v>
      </c>
      <c r="C45" s="197" t="s">
        <v>1472</v>
      </c>
      <c r="D45" s="198"/>
      <c r="E45" s="34" t="s">
        <v>1473</v>
      </c>
      <c r="F45" s="35" t="s">
        <v>757</v>
      </c>
      <c r="G45" s="35" t="s">
        <v>759</v>
      </c>
      <c r="H45" s="43" t="s">
        <v>1467</v>
      </c>
      <c r="I45" s="48" t="s">
        <v>756</v>
      </c>
      <c r="J45" s="48" t="s">
        <v>756</v>
      </c>
      <c r="K45" s="186" t="s">
        <v>755</v>
      </c>
      <c r="L45" s="201"/>
      <c r="M45" s="125"/>
      <c r="N45" s="157" t="s">
        <v>967</v>
      </c>
      <c r="O45" s="157">
        <f t="shared" si="0"/>
        <v>0</v>
      </c>
      <c r="P45" s="157">
        <f>IF(O45=0,0,SUM(O$13:$O45))</f>
        <v>0</v>
      </c>
      <c r="Q45" s="125"/>
    </row>
    <row r="46" spans="1:17" ht="21.8" customHeight="1">
      <c r="A46" s="125"/>
      <c r="B46" s="33">
        <v>34</v>
      </c>
      <c r="C46" s="197" t="s">
        <v>1445</v>
      </c>
      <c r="D46" s="198"/>
      <c r="E46" s="34" t="s">
        <v>827</v>
      </c>
      <c r="F46" s="35" t="s">
        <v>757</v>
      </c>
      <c r="G46" s="35" t="s">
        <v>759</v>
      </c>
      <c r="H46" s="48" t="s">
        <v>763</v>
      </c>
      <c r="I46" s="48" t="s">
        <v>756</v>
      </c>
      <c r="J46" s="48" t="s">
        <v>763</v>
      </c>
      <c r="K46" s="186" t="s">
        <v>783</v>
      </c>
      <c r="L46" s="202"/>
      <c r="M46" s="125"/>
      <c r="N46" s="157" t="s">
        <v>759</v>
      </c>
      <c r="O46" s="157">
        <f t="shared" si="0"/>
        <v>0</v>
      </c>
      <c r="P46" s="157">
        <f>IF(O46=0,0,SUM(O$13:$O46))</f>
        <v>0</v>
      </c>
      <c r="Q46" s="125"/>
    </row>
    <row r="47" spans="1:17" ht="21.8" customHeight="1">
      <c r="A47" s="125"/>
      <c r="B47" s="33">
        <v>35</v>
      </c>
      <c r="C47" s="197" t="s">
        <v>1446</v>
      </c>
      <c r="D47" s="198"/>
      <c r="E47" s="34" t="s">
        <v>828</v>
      </c>
      <c r="F47" s="35" t="s">
        <v>757</v>
      </c>
      <c r="G47" s="35" t="s">
        <v>759</v>
      </c>
      <c r="H47" s="48" t="s">
        <v>763</v>
      </c>
      <c r="I47" s="48" t="s">
        <v>756</v>
      </c>
      <c r="J47" s="48" t="s">
        <v>763</v>
      </c>
      <c r="K47" s="186" t="s">
        <v>783</v>
      </c>
      <c r="L47" s="201"/>
      <c r="M47" s="125"/>
      <c r="N47" s="157" t="s">
        <v>759</v>
      </c>
      <c r="O47" s="157">
        <f t="shared" si="0"/>
        <v>0</v>
      </c>
      <c r="P47" s="157">
        <f>IF(O47=0,0,SUM(O$13:$O47))</f>
        <v>0</v>
      </c>
      <c r="Q47" s="125"/>
    </row>
    <row r="48" spans="1:17" ht="21.8" customHeight="1">
      <c r="A48" s="125"/>
      <c r="B48" s="33">
        <v>36</v>
      </c>
      <c r="C48" s="197" t="s">
        <v>829</v>
      </c>
      <c r="D48" s="198"/>
      <c r="E48" s="34" t="s">
        <v>830</v>
      </c>
      <c r="F48" s="35" t="s">
        <v>757</v>
      </c>
      <c r="G48" s="35" t="s">
        <v>759</v>
      </c>
      <c r="H48" s="48" t="s">
        <v>763</v>
      </c>
      <c r="I48" s="48" t="s">
        <v>763</v>
      </c>
      <c r="J48" s="48" t="s">
        <v>763</v>
      </c>
      <c r="K48" s="186" t="s">
        <v>778</v>
      </c>
      <c r="L48" s="202"/>
      <c r="M48" s="125"/>
      <c r="N48" s="157" t="s">
        <v>759</v>
      </c>
      <c r="O48" s="157">
        <f t="shared" si="0"/>
        <v>0</v>
      </c>
      <c r="P48" s="157">
        <f>IF(O48=0,0,SUM(O$13:$O48))</f>
        <v>0</v>
      </c>
      <c r="Q48" s="125"/>
    </row>
    <row r="49" spans="1:17" ht="21.8" customHeight="1">
      <c r="A49" s="125"/>
      <c r="B49" s="33">
        <v>37</v>
      </c>
      <c r="C49" s="197" t="s">
        <v>831</v>
      </c>
      <c r="D49" s="198"/>
      <c r="E49" s="34" t="s">
        <v>832</v>
      </c>
      <c r="F49" s="35" t="s">
        <v>757</v>
      </c>
      <c r="G49" s="35" t="s">
        <v>775</v>
      </c>
      <c r="H49" s="48" t="s">
        <v>756</v>
      </c>
      <c r="I49" s="48" t="s">
        <v>763</v>
      </c>
      <c r="J49" s="48" t="s">
        <v>763</v>
      </c>
      <c r="K49" s="186" t="s">
        <v>778</v>
      </c>
      <c r="L49" s="201"/>
      <c r="M49" s="125"/>
      <c r="N49" s="157" t="s">
        <v>759</v>
      </c>
      <c r="O49" s="157">
        <f t="shared" si="0"/>
        <v>0</v>
      </c>
      <c r="P49" s="157">
        <f>IF(O49=0,0,SUM(O$13:$O49))</f>
        <v>0</v>
      </c>
      <c r="Q49" s="125"/>
    </row>
    <row r="50" spans="1:17" ht="21.8" customHeight="1">
      <c r="A50" s="125"/>
      <c r="B50" s="33">
        <v>38</v>
      </c>
      <c r="C50" s="197" t="s">
        <v>833</v>
      </c>
      <c r="D50" s="198"/>
      <c r="E50" s="34" t="s">
        <v>834</v>
      </c>
      <c r="F50" s="35" t="s">
        <v>757</v>
      </c>
      <c r="G50" s="35" t="s">
        <v>752</v>
      </c>
      <c r="H50" s="48" t="s">
        <v>756</v>
      </c>
      <c r="I50" s="48" t="s">
        <v>756</v>
      </c>
      <c r="J50" s="48" t="s">
        <v>763</v>
      </c>
      <c r="K50" s="186" t="s">
        <v>755</v>
      </c>
      <c r="L50" s="202"/>
      <c r="M50" s="125"/>
      <c r="N50" s="157" t="s">
        <v>759</v>
      </c>
      <c r="O50" s="157">
        <f t="shared" si="0"/>
        <v>0</v>
      </c>
      <c r="P50" s="157">
        <f>IF(O50=0,0,SUM(O$13:$O50))</f>
        <v>0</v>
      </c>
      <c r="Q50" s="125"/>
    </row>
    <row r="51" spans="1:17" ht="21.8" customHeight="1">
      <c r="A51" s="125"/>
      <c r="B51" s="33">
        <v>39</v>
      </c>
      <c r="C51" s="197" t="s">
        <v>835</v>
      </c>
      <c r="D51" s="198"/>
      <c r="E51" s="34" t="s">
        <v>836</v>
      </c>
      <c r="F51" s="35" t="s">
        <v>757</v>
      </c>
      <c r="G51" s="35" t="s">
        <v>752</v>
      </c>
      <c r="H51" s="48" t="s">
        <v>756</v>
      </c>
      <c r="I51" s="48" t="s">
        <v>756</v>
      </c>
      <c r="J51" s="48" t="s">
        <v>763</v>
      </c>
      <c r="K51" s="186" t="s">
        <v>755</v>
      </c>
      <c r="L51" s="201"/>
      <c r="M51" s="125"/>
      <c r="N51" s="157" t="s">
        <v>967</v>
      </c>
      <c r="O51" s="157">
        <f t="shared" si="0"/>
        <v>0</v>
      </c>
      <c r="P51" s="157">
        <f>IF(O51=0,0,SUM(O$13:$O51))</f>
        <v>0</v>
      </c>
      <c r="Q51" s="125"/>
    </row>
    <row r="52" spans="1:17" ht="21.8" customHeight="1">
      <c r="A52" s="125"/>
      <c r="B52" s="33">
        <v>40</v>
      </c>
      <c r="C52" s="197" t="s">
        <v>837</v>
      </c>
      <c r="D52" s="198"/>
      <c r="E52" s="34" t="s">
        <v>838</v>
      </c>
      <c r="F52" s="35" t="s">
        <v>764</v>
      </c>
      <c r="G52" s="35" t="s">
        <v>759</v>
      </c>
      <c r="H52" s="48" t="s">
        <v>763</v>
      </c>
      <c r="I52" s="48" t="s">
        <v>763</v>
      </c>
      <c r="J52" s="48" t="s">
        <v>763</v>
      </c>
      <c r="K52" s="186" t="s">
        <v>755</v>
      </c>
      <c r="L52" s="202"/>
      <c r="M52" s="125"/>
      <c r="N52" s="157" t="s">
        <v>752</v>
      </c>
      <c r="O52" s="157">
        <f t="shared" si="0"/>
        <v>0</v>
      </c>
      <c r="P52" s="157">
        <f>IF(O52=0,0,SUM(O$13:$O52))</f>
        <v>0</v>
      </c>
      <c r="Q52" s="125"/>
    </row>
    <row r="53" spans="1:17" ht="21.8" customHeight="1">
      <c r="A53" s="125"/>
      <c r="B53" s="33">
        <v>41</v>
      </c>
      <c r="C53" s="197" t="s">
        <v>839</v>
      </c>
      <c r="D53" s="198"/>
      <c r="E53" s="34" t="s">
        <v>840</v>
      </c>
      <c r="F53" s="35" t="s">
        <v>757</v>
      </c>
      <c r="G53" s="35" t="s">
        <v>759</v>
      </c>
      <c r="H53" s="48" t="s">
        <v>756</v>
      </c>
      <c r="I53" s="48" t="s">
        <v>756</v>
      </c>
      <c r="J53" s="48" t="s">
        <v>763</v>
      </c>
      <c r="K53" s="186" t="s">
        <v>755</v>
      </c>
      <c r="L53" s="201"/>
      <c r="M53" s="125"/>
      <c r="N53" s="157" t="s">
        <v>752</v>
      </c>
      <c r="O53" s="157">
        <f t="shared" si="0"/>
        <v>0</v>
      </c>
      <c r="P53" s="157">
        <f>IF(O53=0,0,SUM(O$13:$O53))</f>
        <v>0</v>
      </c>
      <c r="Q53" s="125"/>
    </row>
    <row r="54" spans="1:17" ht="21.8" customHeight="1">
      <c r="A54" s="125"/>
      <c r="B54" s="33">
        <v>42</v>
      </c>
      <c r="C54" s="197" t="s">
        <v>841</v>
      </c>
      <c r="D54" s="198"/>
      <c r="E54" s="34" t="s">
        <v>842</v>
      </c>
      <c r="F54" s="35" t="s">
        <v>757</v>
      </c>
      <c r="G54" s="35" t="s">
        <v>752</v>
      </c>
      <c r="H54" s="48" t="s">
        <v>756</v>
      </c>
      <c r="I54" s="48" t="s">
        <v>756</v>
      </c>
      <c r="J54" s="48" t="s">
        <v>763</v>
      </c>
      <c r="K54" s="186" t="s">
        <v>755</v>
      </c>
      <c r="L54" s="202"/>
      <c r="M54" s="125"/>
      <c r="N54" s="157" t="s">
        <v>759</v>
      </c>
      <c r="O54" s="157">
        <f t="shared" si="0"/>
        <v>0</v>
      </c>
      <c r="P54" s="157">
        <f>IF(O54=0,0,SUM(O$13:$O54))</f>
        <v>0</v>
      </c>
      <c r="Q54" s="125"/>
    </row>
    <row r="55" spans="1:17" ht="21.8" customHeight="1">
      <c r="A55" s="125"/>
      <c r="B55" s="33">
        <v>43</v>
      </c>
      <c r="C55" s="197" t="s">
        <v>843</v>
      </c>
      <c r="D55" s="198"/>
      <c r="E55" s="34" t="s">
        <v>844</v>
      </c>
      <c r="F55" s="35" t="s">
        <v>757</v>
      </c>
      <c r="G55" s="35" t="s">
        <v>752</v>
      </c>
      <c r="H55" s="48" t="s">
        <v>756</v>
      </c>
      <c r="I55" s="48" t="s">
        <v>756</v>
      </c>
      <c r="J55" s="48" t="s">
        <v>756</v>
      </c>
      <c r="K55" s="186" t="s">
        <v>778</v>
      </c>
      <c r="L55" s="201"/>
      <c r="M55" s="125"/>
      <c r="N55" s="157" t="s">
        <v>752</v>
      </c>
      <c r="O55" s="157">
        <f t="shared" si="0"/>
        <v>0</v>
      </c>
      <c r="P55" s="157">
        <f>IF(O55=0,0,SUM(O$13:$O55))</f>
        <v>0</v>
      </c>
      <c r="Q55" s="125"/>
    </row>
    <row r="56" spans="1:17" ht="21.8" customHeight="1">
      <c r="A56" s="125"/>
      <c r="B56" s="33">
        <v>44</v>
      </c>
      <c r="C56" s="197" t="s">
        <v>845</v>
      </c>
      <c r="D56" s="198"/>
      <c r="E56" s="34" t="s">
        <v>846</v>
      </c>
      <c r="F56" s="35" t="s">
        <v>757</v>
      </c>
      <c r="G56" s="35" t="s">
        <v>785</v>
      </c>
      <c r="H56" s="48" t="s">
        <v>756</v>
      </c>
      <c r="I56" s="48" t="s">
        <v>763</v>
      </c>
      <c r="J56" s="48" t="s">
        <v>763</v>
      </c>
      <c r="K56" s="186" t="s">
        <v>778</v>
      </c>
      <c r="L56" s="202"/>
      <c r="M56" s="125"/>
      <c r="N56" s="157" t="s">
        <v>759</v>
      </c>
      <c r="O56" s="157">
        <f t="shared" si="0"/>
        <v>0</v>
      </c>
      <c r="P56" s="157">
        <f>IF(O56=0,0,SUM(O$13:$O56))</f>
        <v>0</v>
      </c>
      <c r="Q56" s="125"/>
    </row>
    <row r="57" spans="1:17" ht="21.8" customHeight="1">
      <c r="A57" s="125"/>
      <c r="B57" s="33">
        <v>45</v>
      </c>
      <c r="C57" s="197" t="s">
        <v>847</v>
      </c>
      <c r="D57" s="198"/>
      <c r="E57" s="34" t="s">
        <v>848</v>
      </c>
      <c r="F57" s="35" t="s">
        <v>757</v>
      </c>
      <c r="G57" s="35" t="s">
        <v>780</v>
      </c>
      <c r="H57" s="48" t="s">
        <v>763</v>
      </c>
      <c r="I57" s="48" t="s">
        <v>763</v>
      </c>
      <c r="J57" s="48" t="s">
        <v>763</v>
      </c>
      <c r="K57" s="186" t="s">
        <v>783</v>
      </c>
      <c r="L57" s="201"/>
      <c r="M57" s="125"/>
      <c r="N57" s="157" t="s">
        <v>752</v>
      </c>
      <c r="O57" s="157">
        <f t="shared" si="0"/>
        <v>0</v>
      </c>
      <c r="P57" s="157">
        <f>IF(O57=0,0,SUM(O$13:$O57))</f>
        <v>0</v>
      </c>
      <c r="Q57" s="125"/>
    </row>
    <row r="58" spans="1:17" ht="21.8" customHeight="1">
      <c r="A58" s="125"/>
      <c r="B58" s="33">
        <v>46</v>
      </c>
      <c r="C58" s="197" t="s">
        <v>849</v>
      </c>
      <c r="D58" s="198"/>
      <c r="E58" s="34" t="s">
        <v>850</v>
      </c>
      <c r="F58" s="35" t="s">
        <v>764</v>
      </c>
      <c r="G58" s="35" t="s">
        <v>759</v>
      </c>
      <c r="H58" s="48" t="s">
        <v>756</v>
      </c>
      <c r="I58" s="48" t="s">
        <v>756</v>
      </c>
      <c r="J58" s="48" t="s">
        <v>763</v>
      </c>
      <c r="K58" s="186" t="s">
        <v>778</v>
      </c>
      <c r="L58" s="202"/>
      <c r="M58" s="125"/>
      <c r="N58" s="157" t="s">
        <v>759</v>
      </c>
      <c r="O58" s="157">
        <f t="shared" si="0"/>
        <v>0</v>
      </c>
      <c r="P58" s="157">
        <f>IF(O58=0,0,SUM(O$13:$O58))</f>
        <v>0</v>
      </c>
      <c r="Q58" s="125"/>
    </row>
    <row r="59" spans="1:17" ht="21.8" customHeight="1">
      <c r="A59" s="125"/>
      <c r="B59" s="33">
        <v>47</v>
      </c>
      <c r="C59" s="197" t="s">
        <v>851</v>
      </c>
      <c r="D59" s="198"/>
      <c r="E59" s="34" t="s">
        <v>852</v>
      </c>
      <c r="F59" s="35" t="s">
        <v>764</v>
      </c>
      <c r="G59" s="35" t="s">
        <v>759</v>
      </c>
      <c r="H59" s="48" t="s">
        <v>763</v>
      </c>
      <c r="I59" s="48" t="s">
        <v>763</v>
      </c>
      <c r="J59" s="48" t="s">
        <v>763</v>
      </c>
      <c r="K59" s="186" t="s">
        <v>778</v>
      </c>
      <c r="L59" s="201"/>
      <c r="M59" s="125"/>
      <c r="N59" s="157" t="s">
        <v>785</v>
      </c>
      <c r="O59" s="157">
        <f t="shared" si="0"/>
        <v>0</v>
      </c>
      <c r="P59" s="157">
        <f>IF(O59=0,0,SUM(O$13:$O59))</f>
        <v>0</v>
      </c>
      <c r="Q59" s="125"/>
    </row>
    <row r="60" spans="1:17" ht="21.8" customHeight="1">
      <c r="A60" s="125"/>
      <c r="B60" s="33">
        <v>48</v>
      </c>
      <c r="C60" s="197" t="s">
        <v>853</v>
      </c>
      <c r="D60" s="198"/>
      <c r="E60" s="34" t="s">
        <v>854</v>
      </c>
      <c r="F60" s="35" t="s">
        <v>757</v>
      </c>
      <c r="G60" s="35" t="s">
        <v>759</v>
      </c>
      <c r="H60" s="48" t="s">
        <v>756</v>
      </c>
      <c r="I60" s="48" t="s">
        <v>756</v>
      </c>
      <c r="J60" s="48" t="s">
        <v>756</v>
      </c>
      <c r="K60" s="186" t="s">
        <v>778</v>
      </c>
      <c r="L60" s="202"/>
      <c r="M60" s="125"/>
      <c r="N60" s="157" t="s">
        <v>780</v>
      </c>
      <c r="O60" s="157">
        <f t="shared" si="0"/>
        <v>0</v>
      </c>
      <c r="P60" s="157">
        <f>IF(O60=0,0,SUM(O$13:$O60))</f>
        <v>0</v>
      </c>
      <c r="Q60" s="125"/>
    </row>
    <row r="61" spans="1:17" ht="21.8" customHeight="1">
      <c r="A61" s="125"/>
      <c r="B61" s="33">
        <v>49</v>
      </c>
      <c r="C61" s="197" t="s">
        <v>855</v>
      </c>
      <c r="D61" s="198"/>
      <c r="E61" s="34" t="s">
        <v>856</v>
      </c>
      <c r="F61" s="35" t="s">
        <v>757</v>
      </c>
      <c r="G61" s="35" t="s">
        <v>759</v>
      </c>
      <c r="H61" s="48" t="s">
        <v>756</v>
      </c>
      <c r="I61" s="48" t="s">
        <v>756</v>
      </c>
      <c r="J61" s="48" t="s">
        <v>756</v>
      </c>
      <c r="K61" s="186" t="s">
        <v>778</v>
      </c>
      <c r="L61" s="201"/>
      <c r="M61" s="125"/>
      <c r="N61" s="157" t="s">
        <v>759</v>
      </c>
      <c r="O61" s="157">
        <f t="shared" si="0"/>
        <v>0</v>
      </c>
      <c r="P61" s="157">
        <f>IF(O61=0,0,SUM(O$13:$O61))</f>
        <v>0</v>
      </c>
      <c r="Q61" s="125"/>
    </row>
    <row r="62" spans="1:17" ht="21.8" customHeight="1">
      <c r="A62" s="125"/>
      <c r="B62" s="33">
        <v>50</v>
      </c>
      <c r="C62" s="197" t="s">
        <v>857</v>
      </c>
      <c r="D62" s="198"/>
      <c r="E62" s="34" t="s">
        <v>1460</v>
      </c>
      <c r="F62" s="35" t="s">
        <v>764</v>
      </c>
      <c r="G62" s="35" t="s">
        <v>759</v>
      </c>
      <c r="H62" s="48" t="s">
        <v>763</v>
      </c>
      <c r="I62" s="48" t="s">
        <v>763</v>
      </c>
      <c r="J62" s="48" t="s">
        <v>763</v>
      </c>
      <c r="K62" s="186" t="s">
        <v>755</v>
      </c>
      <c r="L62" s="202"/>
      <c r="M62" s="125"/>
      <c r="N62" s="157" t="s">
        <v>759</v>
      </c>
      <c r="O62" s="157">
        <f t="shared" si="0"/>
        <v>0</v>
      </c>
      <c r="P62" s="157">
        <f>IF(O62=0,0,SUM(O$13:$O62))</f>
        <v>0</v>
      </c>
      <c r="Q62" s="125"/>
    </row>
    <row r="63" spans="1:17" ht="21.8" customHeight="1">
      <c r="A63" s="125"/>
      <c r="B63" s="33">
        <v>51</v>
      </c>
      <c r="C63" s="197" t="s">
        <v>858</v>
      </c>
      <c r="D63" s="198"/>
      <c r="E63" s="34" t="s">
        <v>859</v>
      </c>
      <c r="F63" s="35" t="s">
        <v>965</v>
      </c>
      <c r="G63" s="35" t="s">
        <v>785</v>
      </c>
      <c r="H63" s="48" t="s">
        <v>756</v>
      </c>
      <c r="I63" s="48" t="s">
        <v>756</v>
      </c>
      <c r="J63" s="48" t="s">
        <v>763</v>
      </c>
      <c r="K63" s="186" t="s">
        <v>755</v>
      </c>
      <c r="L63" s="201"/>
      <c r="M63" s="125"/>
      <c r="N63" s="157" t="s">
        <v>759</v>
      </c>
      <c r="O63" s="157">
        <f t="shared" si="0"/>
        <v>0</v>
      </c>
      <c r="P63" s="157">
        <f>IF(O63=0,0,SUM(O$13:$O63))</f>
        <v>0</v>
      </c>
      <c r="Q63" s="125"/>
    </row>
    <row r="64" spans="1:17" ht="21.8" customHeight="1">
      <c r="A64" s="125"/>
      <c r="B64" s="33">
        <v>52</v>
      </c>
      <c r="C64" s="197" t="s">
        <v>860</v>
      </c>
      <c r="D64" s="198"/>
      <c r="E64" s="34" t="s">
        <v>861</v>
      </c>
      <c r="F64" s="35" t="s">
        <v>757</v>
      </c>
      <c r="G64" s="35" t="s">
        <v>780</v>
      </c>
      <c r="H64" s="48" t="s">
        <v>756</v>
      </c>
      <c r="I64" s="48" t="s">
        <v>756</v>
      </c>
      <c r="J64" s="48" t="s">
        <v>756</v>
      </c>
      <c r="K64" s="186" t="s">
        <v>755</v>
      </c>
      <c r="L64" s="202"/>
      <c r="M64" s="125"/>
      <c r="N64" s="157" t="s">
        <v>759</v>
      </c>
      <c r="O64" s="157">
        <f t="shared" si="0"/>
        <v>0</v>
      </c>
      <c r="P64" s="157">
        <f>IF(O64=0,0,SUM(O$13:$O64))</f>
        <v>0</v>
      </c>
      <c r="Q64" s="125"/>
    </row>
    <row r="65" spans="1:17" ht="21.8" customHeight="1">
      <c r="A65" s="125"/>
      <c r="B65" s="33">
        <v>53</v>
      </c>
      <c r="C65" s="197" t="s">
        <v>862</v>
      </c>
      <c r="D65" s="198"/>
      <c r="E65" s="34" t="s">
        <v>863</v>
      </c>
      <c r="F65" s="35" t="s">
        <v>965</v>
      </c>
      <c r="G65" s="35" t="s">
        <v>759</v>
      </c>
      <c r="H65" s="48" t="s">
        <v>756</v>
      </c>
      <c r="I65" s="48" t="s">
        <v>756</v>
      </c>
      <c r="J65" s="48" t="s">
        <v>763</v>
      </c>
      <c r="K65" s="186" t="s">
        <v>755</v>
      </c>
      <c r="L65" s="201"/>
      <c r="M65" s="125"/>
      <c r="N65" s="157" t="s">
        <v>759</v>
      </c>
      <c r="O65" s="157">
        <f t="shared" si="0"/>
        <v>0</v>
      </c>
      <c r="P65" s="157">
        <f>IF(O65=0,0,SUM(O$13:$O65))</f>
        <v>0</v>
      </c>
      <c r="Q65" s="125"/>
    </row>
    <row r="66" spans="1:17" ht="21.8" customHeight="1">
      <c r="A66" s="125"/>
      <c r="B66" s="33">
        <v>54</v>
      </c>
      <c r="C66" s="197" t="s">
        <v>864</v>
      </c>
      <c r="D66" s="198"/>
      <c r="E66" s="34" t="s">
        <v>865</v>
      </c>
      <c r="F66" s="35" t="s">
        <v>757</v>
      </c>
      <c r="G66" s="35" t="s">
        <v>752</v>
      </c>
      <c r="H66" s="48" t="s">
        <v>756</v>
      </c>
      <c r="I66" s="48" t="s">
        <v>756</v>
      </c>
      <c r="J66" s="48" t="s">
        <v>763</v>
      </c>
      <c r="K66" s="186" t="s">
        <v>755</v>
      </c>
      <c r="L66" s="202"/>
      <c r="M66" s="125"/>
      <c r="N66" s="157" t="s">
        <v>785</v>
      </c>
      <c r="O66" s="157">
        <f t="shared" si="0"/>
        <v>0</v>
      </c>
      <c r="P66" s="157">
        <f>IF(O66=0,0,SUM(O$13:$O66))</f>
        <v>0</v>
      </c>
      <c r="Q66" s="125"/>
    </row>
    <row r="67" spans="1:17" ht="21.8" customHeight="1">
      <c r="A67" s="125"/>
      <c r="B67" s="33">
        <v>55</v>
      </c>
      <c r="C67" s="197" t="s">
        <v>1447</v>
      </c>
      <c r="D67" s="198"/>
      <c r="E67" s="34" t="s">
        <v>866</v>
      </c>
      <c r="F67" s="35" t="s">
        <v>757</v>
      </c>
      <c r="G67" s="35" t="s">
        <v>752</v>
      </c>
      <c r="H67" s="48" t="s">
        <v>756</v>
      </c>
      <c r="I67" s="48" t="s">
        <v>756</v>
      </c>
      <c r="J67" s="48" t="s">
        <v>756</v>
      </c>
      <c r="K67" s="186" t="s">
        <v>755</v>
      </c>
      <c r="L67" s="201"/>
      <c r="M67" s="125"/>
      <c r="N67" s="157" t="s">
        <v>780</v>
      </c>
      <c r="O67" s="157">
        <f t="shared" si="0"/>
        <v>0</v>
      </c>
      <c r="P67" s="157">
        <f>IF(O67=0,0,SUM(O$13:$O67))</f>
        <v>0</v>
      </c>
      <c r="Q67" s="125"/>
    </row>
    <row r="68" spans="1:17" ht="21.8" customHeight="1">
      <c r="A68" s="125"/>
      <c r="B68" s="33">
        <v>56</v>
      </c>
      <c r="C68" s="197" t="s">
        <v>867</v>
      </c>
      <c r="D68" s="198"/>
      <c r="E68" s="34" t="s">
        <v>868</v>
      </c>
      <c r="F68" s="35" t="s">
        <v>764</v>
      </c>
      <c r="G68" s="35" t="s">
        <v>752</v>
      </c>
      <c r="H68" s="48" t="s">
        <v>756</v>
      </c>
      <c r="I68" s="48" t="s">
        <v>756</v>
      </c>
      <c r="J68" s="48" t="s">
        <v>763</v>
      </c>
      <c r="K68" s="186" t="s">
        <v>778</v>
      </c>
      <c r="L68" s="202"/>
      <c r="M68" s="125"/>
      <c r="N68" s="157" t="s">
        <v>759</v>
      </c>
      <c r="O68" s="157">
        <f t="shared" si="0"/>
        <v>0</v>
      </c>
      <c r="P68" s="157">
        <f>IF(O68=0,0,SUM(O$13:$O68))</f>
        <v>0</v>
      </c>
      <c r="Q68" s="125"/>
    </row>
    <row r="69" spans="1:17" ht="21.8" customHeight="1">
      <c r="A69" s="125"/>
      <c r="B69" s="33">
        <v>57</v>
      </c>
      <c r="C69" s="197" t="s">
        <v>869</v>
      </c>
      <c r="D69" s="198"/>
      <c r="E69" s="34" t="s">
        <v>870</v>
      </c>
      <c r="F69" s="35" t="s">
        <v>757</v>
      </c>
      <c r="G69" s="35" t="s">
        <v>752</v>
      </c>
      <c r="H69" s="48" t="s">
        <v>763</v>
      </c>
      <c r="I69" s="48" t="s">
        <v>763</v>
      </c>
      <c r="J69" s="48" t="s">
        <v>763</v>
      </c>
      <c r="K69" s="186" t="s">
        <v>778</v>
      </c>
      <c r="L69" s="201"/>
      <c r="M69" s="125"/>
      <c r="N69" s="157" t="s">
        <v>752</v>
      </c>
      <c r="O69" s="157">
        <f t="shared" si="0"/>
        <v>0</v>
      </c>
      <c r="P69" s="157">
        <f>IF(O69=0,0,SUM(O$13:$O69))</f>
        <v>0</v>
      </c>
      <c r="Q69" s="125"/>
    </row>
    <row r="70" spans="1:17" ht="21.8" customHeight="1">
      <c r="A70" s="125"/>
      <c r="B70" s="33">
        <v>58</v>
      </c>
      <c r="C70" s="197" t="s">
        <v>871</v>
      </c>
      <c r="D70" s="198"/>
      <c r="E70" s="34" t="s">
        <v>872</v>
      </c>
      <c r="F70" s="35" t="s">
        <v>757</v>
      </c>
      <c r="G70" s="35" t="s">
        <v>752</v>
      </c>
      <c r="H70" s="48" t="s">
        <v>756</v>
      </c>
      <c r="I70" s="48" t="s">
        <v>756</v>
      </c>
      <c r="J70" s="48" t="s">
        <v>763</v>
      </c>
      <c r="K70" s="186" t="s">
        <v>755</v>
      </c>
      <c r="L70" s="202"/>
      <c r="M70" s="125"/>
      <c r="N70" s="157" t="s">
        <v>752</v>
      </c>
      <c r="O70" s="157">
        <f t="shared" si="0"/>
        <v>0</v>
      </c>
      <c r="P70" s="157">
        <f>IF(O70=0,0,SUM(O$13:$O70))</f>
        <v>0</v>
      </c>
      <c r="Q70" s="125"/>
    </row>
    <row r="71" spans="1:17" ht="21.8" customHeight="1">
      <c r="A71" s="125"/>
      <c r="B71" s="33">
        <v>59</v>
      </c>
      <c r="C71" s="197" t="s">
        <v>873</v>
      </c>
      <c r="D71" s="198"/>
      <c r="E71" s="34" t="s">
        <v>874</v>
      </c>
      <c r="F71" s="35" t="s">
        <v>757</v>
      </c>
      <c r="G71" s="35" t="s">
        <v>785</v>
      </c>
      <c r="H71" s="48" t="s">
        <v>756</v>
      </c>
      <c r="I71" s="48" t="s">
        <v>756</v>
      </c>
      <c r="J71" s="48" t="s">
        <v>756</v>
      </c>
      <c r="K71" s="186" t="s">
        <v>755</v>
      </c>
      <c r="L71" s="201"/>
      <c r="M71" s="125"/>
      <c r="N71" s="157" t="s">
        <v>752</v>
      </c>
      <c r="O71" s="157">
        <f t="shared" si="0"/>
        <v>0</v>
      </c>
      <c r="P71" s="157">
        <f>IF(O71=0,0,SUM(O$13:$O71))</f>
        <v>0</v>
      </c>
      <c r="Q71" s="125"/>
    </row>
    <row r="72" spans="1:17" ht="21.8" customHeight="1">
      <c r="A72" s="125"/>
      <c r="B72" s="33">
        <v>60</v>
      </c>
      <c r="C72" s="197" t="s">
        <v>1448</v>
      </c>
      <c r="D72" s="198"/>
      <c r="E72" s="34" t="s">
        <v>875</v>
      </c>
      <c r="F72" s="35" t="s">
        <v>757</v>
      </c>
      <c r="G72" s="35" t="s">
        <v>785</v>
      </c>
      <c r="H72" s="48" t="s">
        <v>756</v>
      </c>
      <c r="I72" s="48" t="s">
        <v>756</v>
      </c>
      <c r="J72" s="48" t="s">
        <v>763</v>
      </c>
      <c r="K72" s="186" t="s">
        <v>778</v>
      </c>
      <c r="L72" s="202"/>
      <c r="M72" s="125"/>
      <c r="N72" s="157" t="s">
        <v>752</v>
      </c>
      <c r="O72" s="157">
        <f t="shared" si="0"/>
        <v>0</v>
      </c>
      <c r="P72" s="157">
        <f>IF(O72=0,0,SUM(O$13:$O72))</f>
        <v>0</v>
      </c>
      <c r="Q72" s="125"/>
    </row>
    <row r="73" spans="1:17" ht="21.8" customHeight="1">
      <c r="A73" s="125"/>
      <c r="B73" s="33">
        <v>61</v>
      </c>
      <c r="C73" s="197" t="s">
        <v>1449</v>
      </c>
      <c r="D73" s="198"/>
      <c r="E73" s="34" t="s">
        <v>877</v>
      </c>
      <c r="F73" s="35" t="s">
        <v>764</v>
      </c>
      <c r="G73" s="35" t="s">
        <v>759</v>
      </c>
      <c r="H73" s="48" t="s">
        <v>756</v>
      </c>
      <c r="I73" s="48" t="s">
        <v>756</v>
      </c>
      <c r="J73" s="48" t="s">
        <v>763</v>
      </c>
      <c r="K73" s="186" t="s">
        <v>755</v>
      </c>
      <c r="L73" s="201"/>
      <c r="M73" s="125"/>
      <c r="N73" s="157" t="s">
        <v>752</v>
      </c>
      <c r="O73" s="157">
        <f t="shared" si="0"/>
        <v>0</v>
      </c>
      <c r="P73" s="157">
        <f>IF(O73=0,0,SUM(O$13:$O73))</f>
        <v>0</v>
      </c>
      <c r="Q73" s="125"/>
    </row>
    <row r="74" spans="1:17" ht="21.8" customHeight="1">
      <c r="A74" s="125"/>
      <c r="B74" s="33">
        <v>62</v>
      </c>
      <c r="C74" s="197" t="s">
        <v>1450</v>
      </c>
      <c r="D74" s="198"/>
      <c r="E74" s="34" t="s">
        <v>876</v>
      </c>
      <c r="F74" s="35" t="s">
        <v>965</v>
      </c>
      <c r="G74" s="35" t="s">
        <v>765</v>
      </c>
      <c r="H74" s="48" t="s">
        <v>763</v>
      </c>
      <c r="I74" s="48" t="s">
        <v>756</v>
      </c>
      <c r="J74" s="48" t="s">
        <v>763</v>
      </c>
      <c r="K74" s="186" t="s">
        <v>755</v>
      </c>
      <c r="L74" s="202"/>
      <c r="M74" s="125"/>
      <c r="N74" s="157" t="s">
        <v>752</v>
      </c>
      <c r="O74" s="157">
        <f t="shared" si="0"/>
        <v>0</v>
      </c>
      <c r="P74" s="157">
        <f>IF(O74=0,0,SUM(O$13:$O74))</f>
        <v>0</v>
      </c>
      <c r="Q74" s="125"/>
    </row>
    <row r="75" spans="1:17" ht="21.8" customHeight="1">
      <c r="A75" s="125"/>
      <c r="B75" s="33">
        <v>63</v>
      </c>
      <c r="C75" s="197" t="s">
        <v>878</v>
      </c>
      <c r="D75" s="198"/>
      <c r="E75" s="34" t="s">
        <v>876</v>
      </c>
      <c r="F75" s="35" t="s">
        <v>757</v>
      </c>
      <c r="G75" s="35" t="s">
        <v>765</v>
      </c>
      <c r="H75" s="48" t="s">
        <v>756</v>
      </c>
      <c r="I75" s="48" t="s">
        <v>756</v>
      </c>
      <c r="J75" s="48" t="s">
        <v>763</v>
      </c>
      <c r="K75" s="186" t="s">
        <v>755</v>
      </c>
      <c r="L75" s="201"/>
      <c r="M75" s="125"/>
      <c r="N75" s="157" t="s">
        <v>752</v>
      </c>
      <c r="O75" s="157">
        <f t="shared" si="0"/>
        <v>0</v>
      </c>
      <c r="P75" s="157">
        <f>IF(O75=0,0,SUM(O$13:$O75))</f>
        <v>0</v>
      </c>
      <c r="Q75" s="125"/>
    </row>
    <row r="76" spans="1:17" ht="21.8" customHeight="1">
      <c r="A76" s="125"/>
      <c r="B76" s="33">
        <v>64</v>
      </c>
      <c r="C76" s="197" t="s">
        <v>1451</v>
      </c>
      <c r="D76" s="198"/>
      <c r="E76" s="34" t="s">
        <v>876</v>
      </c>
      <c r="F76" s="35" t="s">
        <v>757</v>
      </c>
      <c r="G76" s="35" t="s">
        <v>775</v>
      </c>
      <c r="H76" s="48" t="s">
        <v>763</v>
      </c>
      <c r="I76" s="48" t="s">
        <v>763</v>
      </c>
      <c r="J76" s="48" t="s">
        <v>763</v>
      </c>
      <c r="K76" s="186" t="s">
        <v>778</v>
      </c>
      <c r="L76" s="202"/>
      <c r="M76" s="125"/>
      <c r="N76" s="157" t="s">
        <v>780</v>
      </c>
      <c r="O76" s="157">
        <f t="shared" si="0"/>
        <v>0</v>
      </c>
      <c r="P76" s="157">
        <f>IF(O76=0,0,SUM(O$13:$O76))</f>
        <v>0</v>
      </c>
      <c r="Q76" s="125"/>
    </row>
    <row r="77" spans="1:17" ht="21.8" customHeight="1">
      <c r="A77" s="125"/>
      <c r="B77" s="33">
        <v>65</v>
      </c>
      <c r="C77" s="197" t="s">
        <v>1452</v>
      </c>
      <c r="D77" s="198"/>
      <c r="E77" s="34" t="s">
        <v>879</v>
      </c>
      <c r="F77" s="35" t="s">
        <v>757</v>
      </c>
      <c r="G77" s="35" t="s">
        <v>789</v>
      </c>
      <c r="H77" s="48" t="s">
        <v>756</v>
      </c>
      <c r="I77" s="48" t="s">
        <v>763</v>
      </c>
      <c r="J77" s="48" t="s">
        <v>763</v>
      </c>
      <c r="K77" s="186" t="s">
        <v>755</v>
      </c>
      <c r="L77" s="201"/>
      <c r="M77" s="125"/>
      <c r="N77" s="157" t="s">
        <v>785</v>
      </c>
      <c r="O77" s="157">
        <f t="shared" si="0"/>
        <v>0</v>
      </c>
      <c r="P77" s="157">
        <f>IF(O77=0,0,SUM(O$13:$O77))</f>
        <v>0</v>
      </c>
      <c r="Q77" s="125"/>
    </row>
    <row r="78" spans="1:17" ht="21.8" customHeight="1">
      <c r="A78" s="125"/>
      <c r="B78" s="33">
        <v>66</v>
      </c>
      <c r="C78" s="197" t="s">
        <v>880</v>
      </c>
      <c r="D78" s="198"/>
      <c r="E78" s="34" t="s">
        <v>879</v>
      </c>
      <c r="F78" s="35" t="s">
        <v>757</v>
      </c>
      <c r="G78" s="35" t="s">
        <v>759</v>
      </c>
      <c r="H78" s="48" t="s">
        <v>756</v>
      </c>
      <c r="I78" s="48" t="s">
        <v>756</v>
      </c>
      <c r="J78" s="48" t="s">
        <v>763</v>
      </c>
      <c r="K78" s="186" t="s">
        <v>755</v>
      </c>
      <c r="L78" s="202"/>
      <c r="M78" s="125"/>
      <c r="N78" s="157" t="s">
        <v>759</v>
      </c>
      <c r="O78" s="157">
        <f t="shared" ref="O78:O92" si="1">IF(L78&lt;&gt;"",1,0)</f>
        <v>0</v>
      </c>
      <c r="P78" s="157">
        <f>IF(O78=0,0,SUM(O$13:$O78))</f>
        <v>0</v>
      </c>
      <c r="Q78" s="125"/>
    </row>
    <row r="79" spans="1:17" ht="21.8" customHeight="1">
      <c r="A79" s="125"/>
      <c r="B79" s="33">
        <v>67</v>
      </c>
      <c r="C79" s="197" t="s">
        <v>881</v>
      </c>
      <c r="D79" s="198"/>
      <c r="E79" s="34" t="s">
        <v>882</v>
      </c>
      <c r="F79" s="35" t="s">
        <v>757</v>
      </c>
      <c r="G79" s="35" t="s">
        <v>759</v>
      </c>
      <c r="H79" s="48" t="s">
        <v>756</v>
      </c>
      <c r="I79" s="48" t="s">
        <v>756</v>
      </c>
      <c r="J79" s="48" t="s">
        <v>763</v>
      </c>
      <c r="K79" s="186" t="s">
        <v>755</v>
      </c>
      <c r="L79" s="201"/>
      <c r="M79" s="125"/>
      <c r="N79" s="157" t="s">
        <v>765</v>
      </c>
      <c r="O79" s="157">
        <f t="shared" si="1"/>
        <v>0</v>
      </c>
      <c r="P79" s="157">
        <f>IF(O79=0,0,SUM(O$13:$O79))</f>
        <v>0</v>
      </c>
      <c r="Q79" s="125"/>
    </row>
    <row r="80" spans="1:17" ht="21.8" customHeight="1">
      <c r="A80" s="125"/>
      <c r="B80" s="33">
        <v>68</v>
      </c>
      <c r="C80" s="197" t="s">
        <v>883</v>
      </c>
      <c r="D80" s="198"/>
      <c r="E80" s="34" t="s">
        <v>884</v>
      </c>
      <c r="F80" s="35" t="s">
        <v>757</v>
      </c>
      <c r="G80" s="35" t="s">
        <v>752</v>
      </c>
      <c r="H80" s="48" t="s">
        <v>756</v>
      </c>
      <c r="I80" s="48" t="s">
        <v>756</v>
      </c>
      <c r="J80" s="48" t="s">
        <v>763</v>
      </c>
      <c r="K80" s="186" t="s">
        <v>778</v>
      </c>
      <c r="L80" s="202"/>
      <c r="M80" s="125"/>
      <c r="N80" s="157" t="s">
        <v>967</v>
      </c>
      <c r="O80" s="157">
        <f t="shared" si="1"/>
        <v>0</v>
      </c>
      <c r="P80" s="157">
        <f>IF(O80=0,0,SUM(O$13:$O80))</f>
        <v>0</v>
      </c>
      <c r="Q80" s="125"/>
    </row>
    <row r="81" spans="1:17" ht="21.8" customHeight="1">
      <c r="A81" s="125"/>
      <c r="B81" s="33">
        <v>69</v>
      </c>
      <c r="C81" s="197" t="s">
        <v>885</v>
      </c>
      <c r="D81" s="198"/>
      <c r="E81" s="34" t="s">
        <v>886</v>
      </c>
      <c r="F81" s="35" t="s">
        <v>757</v>
      </c>
      <c r="G81" s="35" t="s">
        <v>759</v>
      </c>
      <c r="H81" s="48" t="s">
        <v>756</v>
      </c>
      <c r="I81" s="48" t="s">
        <v>756</v>
      </c>
      <c r="J81" s="48" t="s">
        <v>763</v>
      </c>
      <c r="K81" s="186" t="s">
        <v>755</v>
      </c>
      <c r="L81" s="201"/>
      <c r="M81" s="125"/>
      <c r="N81" s="157" t="s">
        <v>759</v>
      </c>
      <c r="O81" s="157">
        <f t="shared" si="1"/>
        <v>0</v>
      </c>
      <c r="P81" s="157">
        <f>IF(O81=0,0,SUM(O$13:$O81))</f>
        <v>0</v>
      </c>
      <c r="Q81" s="125"/>
    </row>
    <row r="82" spans="1:17" ht="21.8" customHeight="1">
      <c r="A82" s="125"/>
      <c r="B82" s="33">
        <v>70</v>
      </c>
      <c r="C82" s="197" t="s">
        <v>887</v>
      </c>
      <c r="D82" s="198"/>
      <c r="E82" s="34" t="s">
        <v>888</v>
      </c>
      <c r="F82" s="35" t="s">
        <v>757</v>
      </c>
      <c r="G82" s="35" t="s">
        <v>759</v>
      </c>
      <c r="H82" s="48" t="s">
        <v>756</v>
      </c>
      <c r="I82" s="48" t="s">
        <v>756</v>
      </c>
      <c r="J82" s="48" t="s">
        <v>763</v>
      </c>
      <c r="K82" s="186" t="s">
        <v>778</v>
      </c>
      <c r="L82" s="202"/>
      <c r="M82" s="125"/>
      <c r="N82" s="157" t="s">
        <v>765</v>
      </c>
      <c r="O82" s="157">
        <f t="shared" si="1"/>
        <v>0</v>
      </c>
      <c r="P82" s="157">
        <f>IF(O82=0,0,SUM(O$13:$O82))</f>
        <v>0</v>
      </c>
      <c r="Q82" s="125"/>
    </row>
    <row r="83" spans="1:17" ht="21.8" customHeight="1">
      <c r="A83" s="125"/>
      <c r="B83" s="33">
        <v>71</v>
      </c>
      <c r="C83" s="197" t="s">
        <v>890</v>
      </c>
      <c r="D83" s="198"/>
      <c r="E83" s="34" t="s">
        <v>891</v>
      </c>
      <c r="F83" s="35" t="s">
        <v>757</v>
      </c>
      <c r="G83" s="35" t="s">
        <v>759</v>
      </c>
      <c r="H83" s="48" t="s">
        <v>756</v>
      </c>
      <c r="I83" s="48" t="s">
        <v>756</v>
      </c>
      <c r="J83" s="48" t="s">
        <v>763</v>
      </c>
      <c r="K83" s="186" t="s">
        <v>755</v>
      </c>
      <c r="L83" s="201"/>
      <c r="M83" s="125"/>
      <c r="N83" s="157" t="s">
        <v>789</v>
      </c>
      <c r="O83" s="157">
        <f t="shared" si="1"/>
        <v>0</v>
      </c>
      <c r="P83" s="157">
        <f>IF(O83=0,0,SUM(O$13:$O83))</f>
        <v>0</v>
      </c>
      <c r="Q83" s="125"/>
    </row>
    <row r="84" spans="1:17" ht="21.8" customHeight="1">
      <c r="A84" s="125"/>
      <c r="B84" s="33">
        <v>72</v>
      </c>
      <c r="C84" s="197" t="s">
        <v>892</v>
      </c>
      <c r="D84" s="198"/>
      <c r="E84" s="34" t="s">
        <v>893</v>
      </c>
      <c r="F84" s="35" t="s">
        <v>757</v>
      </c>
      <c r="G84" s="35" t="s">
        <v>759</v>
      </c>
      <c r="H84" s="48" t="s">
        <v>756</v>
      </c>
      <c r="I84" s="48" t="s">
        <v>756</v>
      </c>
      <c r="J84" s="48" t="s">
        <v>763</v>
      </c>
      <c r="K84" s="186" t="s">
        <v>755</v>
      </c>
      <c r="L84" s="202"/>
      <c r="M84" s="125"/>
      <c r="N84" s="157" t="s">
        <v>759</v>
      </c>
      <c r="O84" s="157">
        <f t="shared" si="1"/>
        <v>0</v>
      </c>
      <c r="P84" s="157">
        <f>IF(O84=0,0,SUM(O$13:$O84))</f>
        <v>0</v>
      </c>
      <c r="Q84" s="125"/>
    </row>
    <row r="85" spans="1:17" ht="21.8" customHeight="1">
      <c r="A85" s="125"/>
      <c r="B85" s="33">
        <v>73</v>
      </c>
      <c r="C85" s="197" t="s">
        <v>1420</v>
      </c>
      <c r="D85" s="198"/>
      <c r="E85" s="34" t="s">
        <v>1421</v>
      </c>
      <c r="F85" s="35" t="s">
        <v>757</v>
      </c>
      <c r="G85" s="35" t="s">
        <v>759</v>
      </c>
      <c r="H85" s="48" t="s">
        <v>756</v>
      </c>
      <c r="I85" s="48" t="s">
        <v>756</v>
      </c>
      <c r="J85" s="48" t="s">
        <v>763</v>
      </c>
      <c r="K85" s="186" t="s">
        <v>755</v>
      </c>
      <c r="L85" s="201"/>
      <c r="M85" s="125"/>
      <c r="N85" s="157" t="s">
        <v>759</v>
      </c>
      <c r="O85" s="157">
        <f t="shared" si="1"/>
        <v>0</v>
      </c>
      <c r="P85" s="157">
        <f>IF(O85=0,0,SUM(O$13:$O85))</f>
        <v>0</v>
      </c>
      <c r="Q85" s="125"/>
    </row>
    <row r="86" spans="1:17" ht="21.8" customHeight="1">
      <c r="A86" s="125"/>
      <c r="B86" s="33">
        <v>74</v>
      </c>
      <c r="C86" s="197" t="s">
        <v>1418</v>
      </c>
      <c r="D86" s="198"/>
      <c r="E86" s="34" t="s">
        <v>889</v>
      </c>
      <c r="F86" s="35" t="s">
        <v>757</v>
      </c>
      <c r="G86" s="35" t="s">
        <v>780</v>
      </c>
      <c r="H86" s="48" t="s">
        <v>756</v>
      </c>
      <c r="I86" s="48" t="s">
        <v>756</v>
      </c>
      <c r="J86" s="48" t="s">
        <v>763</v>
      </c>
      <c r="K86" s="186" t="s">
        <v>755</v>
      </c>
      <c r="L86" s="202"/>
      <c r="M86" s="125"/>
      <c r="N86" s="157" t="s">
        <v>752</v>
      </c>
      <c r="O86" s="157">
        <f t="shared" si="1"/>
        <v>0</v>
      </c>
      <c r="P86" s="157">
        <f>IF(O86=0,0,SUM(O$13:$O86))</f>
        <v>0</v>
      </c>
      <c r="Q86" s="125"/>
    </row>
    <row r="87" spans="1:17" ht="21.8" customHeight="1">
      <c r="A87" s="125"/>
      <c r="B87" s="33">
        <v>75</v>
      </c>
      <c r="C87" s="197" t="s">
        <v>1453</v>
      </c>
      <c r="D87" s="198"/>
      <c r="E87" s="34" t="s">
        <v>894</v>
      </c>
      <c r="F87" s="35" t="s">
        <v>757</v>
      </c>
      <c r="G87" s="35" t="s">
        <v>752</v>
      </c>
      <c r="H87" s="48" t="s">
        <v>763</v>
      </c>
      <c r="I87" s="48" t="s">
        <v>763</v>
      </c>
      <c r="J87" s="48" t="s">
        <v>756</v>
      </c>
      <c r="K87" s="186" t="s">
        <v>778</v>
      </c>
      <c r="L87" s="201"/>
      <c r="M87" s="125"/>
      <c r="N87" s="157" t="s">
        <v>759</v>
      </c>
      <c r="O87" s="157">
        <f t="shared" si="1"/>
        <v>0</v>
      </c>
      <c r="P87" s="157">
        <f>IF(O87=0,0,SUM(O$13:$O87))</f>
        <v>0</v>
      </c>
      <c r="Q87" s="125"/>
    </row>
    <row r="88" spans="1:17" ht="21.8" customHeight="1">
      <c r="A88" s="125"/>
      <c r="B88" s="33">
        <v>76</v>
      </c>
      <c r="C88" s="197" t="s">
        <v>1454</v>
      </c>
      <c r="D88" s="198"/>
      <c r="E88" s="34" t="s">
        <v>895</v>
      </c>
      <c r="F88" s="35" t="s">
        <v>965</v>
      </c>
      <c r="G88" s="35" t="s">
        <v>780</v>
      </c>
      <c r="H88" s="48" t="s">
        <v>756</v>
      </c>
      <c r="I88" s="48" t="s">
        <v>756</v>
      </c>
      <c r="J88" s="48" t="s">
        <v>763</v>
      </c>
      <c r="K88" s="186" t="s">
        <v>755</v>
      </c>
      <c r="L88" s="202"/>
      <c r="M88" s="125"/>
      <c r="N88" s="157" t="s">
        <v>759</v>
      </c>
      <c r="O88" s="157">
        <f t="shared" si="1"/>
        <v>0</v>
      </c>
      <c r="P88" s="157">
        <f>IF(O88=0,0,SUM(O$13:$O88))</f>
        <v>0</v>
      </c>
      <c r="Q88" s="125"/>
    </row>
    <row r="89" spans="1:17" ht="21.8" customHeight="1">
      <c r="A89" s="125"/>
      <c r="B89" s="33">
        <v>77</v>
      </c>
      <c r="C89" s="197" t="s">
        <v>896</v>
      </c>
      <c r="D89" s="198"/>
      <c r="E89" s="34" t="s">
        <v>897</v>
      </c>
      <c r="F89" s="35" t="s">
        <v>965</v>
      </c>
      <c r="G89" s="35" t="s">
        <v>775</v>
      </c>
      <c r="H89" s="48" t="s">
        <v>756</v>
      </c>
      <c r="I89" s="48" t="s">
        <v>763</v>
      </c>
      <c r="J89" s="48" t="s">
        <v>763</v>
      </c>
      <c r="K89" s="186"/>
      <c r="L89" s="201"/>
      <c r="M89" s="125"/>
      <c r="N89" s="157" t="s">
        <v>780</v>
      </c>
      <c r="O89" s="157">
        <f t="shared" si="1"/>
        <v>0</v>
      </c>
      <c r="P89" s="157">
        <f>IF(O89=0,0,SUM(O$13:$O89))</f>
        <v>0</v>
      </c>
      <c r="Q89" s="125"/>
    </row>
    <row r="90" spans="1:17" ht="21.8" customHeight="1">
      <c r="A90" s="125"/>
      <c r="B90" s="33">
        <v>78</v>
      </c>
      <c r="C90" s="197" t="s">
        <v>898</v>
      </c>
      <c r="D90" s="198"/>
      <c r="E90" s="34" t="s">
        <v>899</v>
      </c>
      <c r="F90" s="35" t="s">
        <v>757</v>
      </c>
      <c r="G90" s="35" t="s">
        <v>789</v>
      </c>
      <c r="H90" s="48" t="s">
        <v>756</v>
      </c>
      <c r="I90" s="48" t="s">
        <v>756</v>
      </c>
      <c r="J90" s="48" t="s">
        <v>756</v>
      </c>
      <c r="K90" s="186" t="s">
        <v>778</v>
      </c>
      <c r="L90" s="202"/>
      <c r="M90" s="125"/>
      <c r="N90" s="157" t="s">
        <v>759</v>
      </c>
      <c r="O90" s="157">
        <f t="shared" si="1"/>
        <v>0</v>
      </c>
      <c r="P90" s="157">
        <f>IF(O90=0,0,SUM(O$13:$O90))</f>
        <v>0</v>
      </c>
      <c r="Q90" s="125"/>
    </row>
    <row r="91" spans="1:17" ht="21.8" customHeight="1">
      <c r="A91" s="125"/>
      <c r="B91" s="33">
        <v>79</v>
      </c>
      <c r="C91" s="197" t="s">
        <v>1455</v>
      </c>
      <c r="D91" s="198"/>
      <c r="E91" s="34" t="s">
        <v>900</v>
      </c>
      <c r="F91" s="35" t="s">
        <v>757</v>
      </c>
      <c r="G91" s="35" t="s">
        <v>752</v>
      </c>
      <c r="H91" s="48" t="s">
        <v>763</v>
      </c>
      <c r="I91" s="48" t="s">
        <v>763</v>
      </c>
      <c r="J91" s="48" t="s">
        <v>763</v>
      </c>
      <c r="K91" s="186" t="s">
        <v>773</v>
      </c>
      <c r="L91" s="201"/>
      <c r="M91" s="125"/>
      <c r="N91" s="157" t="s">
        <v>759</v>
      </c>
      <c r="O91" s="157">
        <f t="shared" si="1"/>
        <v>0</v>
      </c>
      <c r="P91" s="157">
        <f>IF(O91=0,0,SUM(O$13:$O91))</f>
        <v>0</v>
      </c>
      <c r="Q91" s="125"/>
    </row>
    <row r="92" spans="1:17" ht="21.8" customHeight="1">
      <c r="A92" s="125"/>
      <c r="B92" s="33">
        <v>80</v>
      </c>
      <c r="C92" s="197" t="s">
        <v>1456</v>
      </c>
      <c r="D92" s="198"/>
      <c r="E92" s="34" t="s">
        <v>901</v>
      </c>
      <c r="F92" s="35" t="s">
        <v>757</v>
      </c>
      <c r="G92" s="35" t="s">
        <v>789</v>
      </c>
      <c r="H92" s="48" t="s">
        <v>763</v>
      </c>
      <c r="I92" s="48" t="s">
        <v>763</v>
      </c>
      <c r="J92" s="48" t="s">
        <v>763</v>
      </c>
      <c r="K92" s="186" t="s">
        <v>773</v>
      </c>
      <c r="L92" s="202"/>
      <c r="M92" s="125"/>
      <c r="N92" s="157" t="s">
        <v>752</v>
      </c>
      <c r="O92" s="157">
        <f t="shared" si="1"/>
        <v>0</v>
      </c>
      <c r="P92" s="157">
        <f>IF(O92=0,0,SUM(O$13:$O92))</f>
        <v>0</v>
      </c>
      <c r="Q92" s="125"/>
    </row>
    <row r="93" spans="1:17" ht="245.3" customHeight="1">
      <c r="A93" s="125"/>
      <c r="B93" s="125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</row>
    <row r="94" spans="1:17">
      <c r="C94" s="19"/>
      <c r="D94" s="19"/>
    </row>
  </sheetData>
  <mergeCells count="7">
    <mergeCell ref="E2:I2"/>
    <mergeCell ref="E6:I6"/>
    <mergeCell ref="C12:D12"/>
    <mergeCell ref="K6:L6"/>
    <mergeCell ref="K8:L8"/>
    <mergeCell ref="E8:I8"/>
    <mergeCell ref="E4:I4"/>
  </mergeCells>
  <phoneticPr fontId="18" type="noConversion"/>
  <conditionalFormatting sqref="C8">
    <cfRule type="expression" dxfId="13" priority="1" stopIfTrue="1">
      <formula>K6="Vous pouvez visualiser les espèces dans le catalogue !"</formula>
    </cfRule>
  </conditionalFormatting>
  <conditionalFormatting sqref="K8:L8">
    <cfRule type="cellIs" dxfId="12" priority="2" stopIfTrue="1" operator="equal">
      <formula>"Version Imprimable à conserver par la Commune"</formula>
    </cfRule>
  </conditionalFormatting>
  <conditionalFormatting sqref="E8:I8">
    <cfRule type="cellIs" dxfId="11" priority="3" stopIfTrue="1" operator="equal">
      <formula>"Lorsque vous avez terminé la saisie, retourner à l'accueil !"</formula>
    </cfRule>
  </conditionalFormatting>
  <conditionalFormatting sqref="C2">
    <cfRule type="expression" dxfId="10" priority="4" stopIfTrue="1">
      <formula>$E$8="Lorsque vous avez terminé la saisie, retourner à l'accueil !"</formula>
    </cfRule>
  </conditionalFormatting>
  <conditionalFormatting sqref="J8:J9 K6:L7 K9:L9">
    <cfRule type="cellIs" dxfId="9" priority="5" stopIfTrue="1" operator="equal">
      <formula>"besoin d'aide ? Consulter le catalogue !"</formula>
    </cfRule>
  </conditionalFormatting>
  <dataValidations count="7">
    <dataValidation type="list" allowBlank="1" showInputMessage="1" showErrorMessage="1" sqref="N13:N92 G13:G92" xr:uid="{00000000-0002-0000-0300-000000000000}">
      <formula1>Floraison</formula1>
    </dataValidation>
    <dataValidation type="list" allowBlank="1" showInputMessage="1" showErrorMessage="1" sqref="F13:F92" xr:uid="{22C0E206-68E6-4F6F-BFE5-FAB65FFC9253}">
      <formula1>Feuillage</formula1>
    </dataValidation>
    <dataValidation type="list" allowBlank="1" showInputMessage="1" showErrorMessage="1" sqref="H13:H92" xr:uid="{B77A88FF-23EF-42F3-9F89-F2CBE1A70420}">
      <formula1>sécheresse</formula1>
    </dataValidation>
    <dataValidation type="list" allowBlank="1" showInputMessage="1" showErrorMessage="1" sqref="I13:I92" xr:uid="{420284EF-72D3-42F2-911B-81489ABA3A10}">
      <formula1>Calcaire</formula1>
    </dataValidation>
    <dataValidation type="list" allowBlank="1" showInputMessage="1" showErrorMessage="1" sqref="J13:J92" xr:uid="{748E48DB-E5CC-44DA-BED4-D8463CEC65A5}">
      <formula1>Bord_de_mer</formula1>
    </dataValidation>
    <dataValidation type="list" allowBlank="1" showInputMessage="1" showErrorMessage="1" sqref="K13:K92" xr:uid="{A8526438-C66B-4EA4-AA9E-5283B0B23809}">
      <formula1>Exposition</formula1>
    </dataValidation>
    <dataValidation type="whole" allowBlank="1" showInputMessage="1" showErrorMessage="1" error="renseigner un nombre entier SVP" sqref="L13:L92" xr:uid="{8B6D36DC-3641-48A1-92A9-4047267FD9C7}">
      <formula1>0</formula1>
      <formula2>10000</formula2>
    </dataValidation>
  </dataValidations>
  <hyperlinks>
    <hyperlink ref="C2" location="retour_accueil" display="Retour Accueil" xr:uid="{00000000-0004-0000-0300-000000000000}"/>
    <hyperlink ref="C4" location="Nom_commune" display="Renseigner vos coordonnées" xr:uid="{00000000-0004-0000-0300-000001000000}"/>
    <hyperlink ref="C6" location="Nom_projet" display="Décrire votre projet" xr:uid="{00000000-0004-0000-0300-000002000000}"/>
    <hyperlink ref="C8" location="Nom_plante" display="Consulter le Catalogue" xr:uid="{00000000-0004-0000-0300-000003000000}"/>
    <hyperlink ref="K8:L8" location="'récap-commune'!A1" display="'récap-commune'!A1" xr:uid="{00000000-0004-0000-0300-000004000000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/>
  <dimension ref="A1:U31"/>
  <sheetViews>
    <sheetView zoomScale="90" workbookViewId="0">
      <selection activeCell="F12" sqref="F12:K12"/>
    </sheetView>
  </sheetViews>
  <sheetFormatPr baseColWidth="10" defaultColWidth="11.5546875" defaultRowHeight="12.55"/>
  <cols>
    <col min="1" max="2" width="2.44140625" style="19" customWidth="1"/>
    <col min="3" max="3" width="36.6640625" style="24" customWidth="1"/>
    <col min="4" max="4" width="2.88671875" style="24" customWidth="1"/>
    <col min="5" max="5" width="9.33203125" style="19" customWidth="1"/>
    <col min="6" max="6" width="36.88671875" style="19" customWidth="1"/>
    <col min="7" max="7" width="22" style="19" customWidth="1"/>
    <col min="8" max="9" width="11.33203125" style="19" customWidth="1"/>
    <col min="10" max="10" width="23.109375" style="19" customWidth="1"/>
    <col min="11" max="11" width="6.33203125" style="19" customWidth="1"/>
    <col min="12" max="12" width="5.33203125" style="19" customWidth="1"/>
    <col min="13" max="13" width="4.88671875" style="19" customWidth="1"/>
    <col min="14" max="16" width="11" style="19" customWidth="1"/>
    <col min="17" max="17" width="9" style="19" customWidth="1"/>
    <col min="18" max="18" width="2" style="19" customWidth="1"/>
    <col min="19" max="19" width="7.5546875" style="19" customWidth="1"/>
    <col min="20" max="20" width="8.33203125" style="19" customWidth="1"/>
    <col min="21" max="21" width="68.88671875" style="19" customWidth="1"/>
    <col min="22" max="22" width="6" style="19" customWidth="1"/>
    <col min="23" max="16384" width="11.5546875" style="19"/>
  </cols>
  <sheetData>
    <row r="1" spans="1:21" ht="7.2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</row>
    <row r="2" spans="1:21" ht="8.4499999999999993" customHeight="1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</row>
    <row r="3" spans="1:21" ht="54" customHeight="1">
      <c r="A3" s="125"/>
      <c r="B3" s="125"/>
      <c r="C3" s="53" t="s">
        <v>987</v>
      </c>
      <c r="D3" s="125"/>
      <c r="E3" s="125"/>
      <c r="F3" s="310" t="str">
        <f>titre</f>
        <v>VEGETAUX.30 - COLLEGES</v>
      </c>
      <c r="G3" s="311"/>
      <c r="H3" s="311"/>
      <c r="I3" s="311"/>
      <c r="J3" s="311"/>
      <c r="K3" s="312"/>
      <c r="L3" s="125"/>
      <c r="M3" s="307" t="str">
        <f>"Le catalogue / "&amp;Année_dossier</f>
        <v>Le catalogue / 2023</v>
      </c>
      <c r="N3" s="308"/>
      <c r="O3" s="308"/>
      <c r="P3" s="308"/>
      <c r="Q3" s="308"/>
      <c r="R3" s="308"/>
      <c r="S3" s="309"/>
      <c r="T3" s="125"/>
      <c r="U3" s="125"/>
    </row>
    <row r="4" spans="1:21" ht="7.55" customHeight="1">
      <c r="A4" s="125"/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</row>
    <row r="5" spans="1:21" ht="54" customHeight="1">
      <c r="A5" s="125"/>
      <c r="B5" s="125"/>
      <c r="C5" s="53" t="s">
        <v>934</v>
      </c>
      <c r="D5" s="125"/>
      <c r="E5" s="125"/>
      <c r="F5" s="37"/>
      <c r="G5" s="37"/>
      <c r="H5" s="37"/>
      <c r="I5" s="37"/>
      <c r="J5" s="37"/>
      <c r="K5" s="37"/>
      <c r="L5" s="125"/>
      <c r="M5" s="125"/>
      <c r="N5" s="125"/>
      <c r="O5" s="125"/>
      <c r="P5" s="125"/>
      <c r="Q5" s="125"/>
      <c r="R5" s="125"/>
      <c r="S5" s="125"/>
      <c r="T5" s="125"/>
      <c r="U5" s="125"/>
    </row>
    <row r="6" spans="1:21" ht="7.55" customHeight="1">
      <c r="A6" s="125"/>
      <c r="B6" s="125"/>
      <c r="C6" s="125"/>
      <c r="D6" s="125"/>
      <c r="E6" s="125"/>
      <c r="F6" s="37"/>
      <c r="G6" s="37"/>
      <c r="H6" s="37"/>
      <c r="I6" s="37"/>
      <c r="J6" s="37"/>
      <c r="K6" s="37"/>
      <c r="L6" s="125"/>
      <c r="M6" s="125"/>
      <c r="N6" s="125"/>
      <c r="O6" s="125"/>
      <c r="P6" s="125"/>
      <c r="Q6" s="125"/>
      <c r="R6" s="125"/>
      <c r="S6" s="125"/>
      <c r="T6" s="125"/>
      <c r="U6" s="125"/>
    </row>
    <row r="7" spans="1:21" ht="54" customHeight="1">
      <c r="A7" s="125"/>
      <c r="B7" s="125"/>
      <c r="C7" s="53" t="s">
        <v>935</v>
      </c>
      <c r="D7" s="125"/>
      <c r="E7" s="125"/>
      <c r="F7" s="37"/>
      <c r="G7" s="37"/>
      <c r="H7" s="37"/>
      <c r="I7" s="37"/>
      <c r="J7" s="37"/>
      <c r="K7" s="37"/>
      <c r="L7" s="125"/>
      <c r="M7" s="125"/>
      <c r="N7" s="125"/>
      <c r="O7" s="125"/>
      <c r="P7" s="125"/>
      <c r="Q7" s="125"/>
      <c r="R7" s="125"/>
      <c r="S7" s="125"/>
      <c r="T7" s="125"/>
      <c r="U7" s="125"/>
    </row>
    <row r="8" spans="1:21" ht="7.55" customHeight="1">
      <c r="A8" s="125"/>
      <c r="B8" s="125"/>
      <c r="C8" s="125"/>
      <c r="D8" s="125"/>
      <c r="E8" s="125"/>
      <c r="F8" s="37"/>
      <c r="G8" s="37"/>
      <c r="H8" s="37"/>
      <c r="I8" s="37"/>
      <c r="J8" s="37"/>
      <c r="K8" s="37"/>
      <c r="L8" s="125"/>
      <c r="M8" s="125"/>
      <c r="N8" s="125"/>
      <c r="O8" s="125"/>
      <c r="P8" s="125"/>
      <c r="Q8" s="125"/>
      <c r="R8" s="125"/>
      <c r="S8" s="125"/>
      <c r="T8" s="125"/>
      <c r="U8" s="125"/>
    </row>
    <row r="9" spans="1:21" ht="54" customHeight="1">
      <c r="A9" s="125"/>
      <c r="B9" s="125"/>
      <c r="C9" s="53" t="s">
        <v>979</v>
      </c>
      <c r="D9" s="125"/>
      <c r="E9" s="125"/>
      <c r="F9" s="37"/>
      <c r="G9" s="37"/>
      <c r="H9" s="37"/>
      <c r="I9" s="37"/>
      <c r="J9" s="37"/>
      <c r="K9" s="37"/>
      <c r="L9" s="125"/>
      <c r="M9" s="125"/>
      <c r="N9" s="125"/>
      <c r="O9" s="125"/>
      <c r="P9" s="125"/>
      <c r="Q9" s="125"/>
      <c r="R9" s="125"/>
      <c r="S9" s="125"/>
      <c r="T9" s="125"/>
      <c r="U9" s="125"/>
    </row>
    <row r="10" spans="1:21" ht="12.05" customHeight="1">
      <c r="A10" s="125"/>
      <c r="B10" s="125"/>
      <c r="C10" s="125"/>
      <c r="D10" s="125"/>
      <c r="E10" s="125"/>
      <c r="F10" s="319" t="s">
        <v>985</v>
      </c>
      <c r="G10" s="319"/>
      <c r="H10" s="319"/>
      <c r="I10" s="319"/>
      <c r="J10" s="319"/>
      <c r="K10" s="319"/>
      <c r="L10" s="125"/>
      <c r="M10" s="125"/>
      <c r="N10" s="125"/>
      <c r="O10" s="125"/>
      <c r="P10" s="125"/>
      <c r="Q10" s="125"/>
      <c r="R10" s="125"/>
      <c r="S10" s="125"/>
      <c r="T10" s="125"/>
      <c r="U10" s="125"/>
    </row>
    <row r="11" spans="1:21" ht="18" customHeight="1" thickBot="1">
      <c r="A11" s="125"/>
      <c r="B11" s="125"/>
      <c r="C11" s="125"/>
      <c r="D11" s="125"/>
      <c r="E11" s="125"/>
      <c r="F11" s="323" t="s">
        <v>969</v>
      </c>
      <c r="G11" s="323"/>
      <c r="H11" s="323"/>
      <c r="I11" s="323"/>
      <c r="J11" s="323"/>
      <c r="K11" s="323"/>
      <c r="L11" s="125"/>
      <c r="M11" s="125"/>
      <c r="N11" s="125"/>
      <c r="O11" s="125"/>
      <c r="P11" s="125"/>
      <c r="Q11" s="125"/>
      <c r="R11" s="125"/>
      <c r="S11" s="125"/>
      <c r="T11" s="125"/>
      <c r="U11" s="125"/>
    </row>
    <row r="12" spans="1:21" ht="48.7" customHeight="1" thickTop="1" thickBot="1">
      <c r="A12" s="125"/>
      <c r="B12" s="125"/>
      <c r="C12" s="159"/>
      <c r="D12" s="125"/>
      <c r="E12" s="125"/>
      <c r="F12" s="320"/>
      <c r="G12" s="321"/>
      <c r="H12" s="321"/>
      <c r="I12" s="321"/>
      <c r="J12" s="321"/>
      <c r="K12" s="322"/>
      <c r="L12" s="160"/>
      <c r="M12" s="163" t="str">
        <f>"&lt;----- Sélectionner vos espèces végétales"</f>
        <v>&lt;----- Sélectionner vos espèces végétales</v>
      </c>
      <c r="N12" s="125"/>
      <c r="O12" s="125"/>
      <c r="P12" s="125"/>
      <c r="Q12" s="125"/>
      <c r="R12" s="125"/>
      <c r="S12" s="125"/>
      <c r="T12" s="125"/>
      <c r="U12" s="125"/>
    </row>
    <row r="13" spans="1:21" ht="13.5" customHeight="1" thickTop="1" thickBot="1">
      <c r="A13" s="125"/>
      <c r="B13" s="125"/>
      <c r="C13" s="158"/>
      <c r="D13" s="158"/>
      <c r="E13" s="158"/>
      <c r="F13" s="158"/>
      <c r="G13" s="158"/>
      <c r="H13" s="158"/>
      <c r="I13" s="158"/>
      <c r="J13" s="158"/>
      <c r="K13" s="158"/>
      <c r="L13" s="125"/>
      <c r="M13" s="125"/>
      <c r="N13" s="125"/>
      <c r="O13" s="125"/>
      <c r="P13" s="125"/>
      <c r="Q13" s="125"/>
      <c r="R13" s="125"/>
      <c r="S13" s="125"/>
      <c r="T13" s="125"/>
      <c r="U13" s="125"/>
    </row>
    <row r="14" spans="1:21" ht="6.75" customHeight="1">
      <c r="A14" s="160"/>
      <c r="B14" s="161"/>
      <c r="C14" s="37"/>
      <c r="D14" s="37"/>
      <c r="E14" s="37"/>
      <c r="F14" s="37"/>
      <c r="G14" s="37"/>
      <c r="H14" s="37"/>
      <c r="I14" s="37"/>
      <c r="J14" s="37"/>
      <c r="K14" s="37"/>
      <c r="L14" s="162"/>
      <c r="M14" s="125"/>
      <c r="N14" s="125"/>
      <c r="O14" s="125"/>
      <c r="P14" s="125"/>
      <c r="Q14" s="125"/>
      <c r="R14" s="125"/>
      <c r="S14" s="125"/>
      <c r="T14" s="125"/>
      <c r="U14" s="125"/>
    </row>
    <row r="15" spans="1:21" ht="36.799999999999997" customHeight="1">
      <c r="A15" s="160"/>
      <c r="B15" s="161"/>
      <c r="C15" s="42"/>
      <c r="D15" s="37"/>
      <c r="E15" s="55" t="s">
        <v>926</v>
      </c>
      <c r="F15" s="313" t="str">
        <f>IF(F12="","",VLOOKUP($F$12,technique!$C$13:$K$92,3))</f>
        <v/>
      </c>
      <c r="G15" s="314"/>
      <c r="H15" s="314"/>
      <c r="I15" s="314"/>
      <c r="J15" s="315"/>
      <c r="K15" s="41"/>
      <c r="L15" s="162"/>
      <c r="M15" s="125"/>
      <c r="N15" s="125"/>
      <c r="O15" s="125"/>
      <c r="P15" s="125"/>
      <c r="Q15" s="125"/>
      <c r="R15" s="125"/>
      <c r="S15" s="125"/>
      <c r="T15" s="125"/>
      <c r="U15" s="125"/>
    </row>
    <row r="16" spans="1:21" ht="9.6999999999999993" customHeight="1">
      <c r="A16" s="160"/>
      <c r="B16" s="161"/>
      <c r="C16" s="42"/>
      <c r="D16" s="37"/>
      <c r="E16" s="55"/>
      <c r="F16" s="41"/>
      <c r="G16" s="41"/>
      <c r="H16" s="41"/>
      <c r="I16" s="41"/>
      <c r="J16" s="41"/>
      <c r="K16" s="41"/>
      <c r="L16" s="162"/>
      <c r="M16" s="125"/>
      <c r="N16" s="125"/>
      <c r="O16" s="125"/>
      <c r="P16" s="125"/>
      <c r="Q16" s="125"/>
      <c r="R16" s="125"/>
      <c r="S16" s="125"/>
      <c r="T16" s="125"/>
      <c r="U16" s="125"/>
    </row>
    <row r="17" spans="1:21" ht="36.799999999999997" customHeight="1">
      <c r="A17" s="160"/>
      <c r="B17" s="161"/>
      <c r="C17" s="42"/>
      <c r="D17" s="37"/>
      <c r="E17" s="55" t="s">
        <v>920</v>
      </c>
      <c r="F17" s="49" t="str">
        <f>IF(F12="","",VLOOKUP($F$12,technique!$C$13:$K$92,4))</f>
        <v/>
      </c>
      <c r="G17" s="42" t="s">
        <v>919</v>
      </c>
      <c r="H17" s="316" t="str">
        <f>IF(F12="","",VLOOKUP($F$12,technique!$C$13:$N$92,12))</f>
        <v/>
      </c>
      <c r="I17" s="316"/>
      <c r="J17" s="316"/>
      <c r="K17" s="41"/>
      <c r="L17" s="162"/>
      <c r="M17" s="125"/>
      <c r="N17" s="125"/>
      <c r="O17" s="125"/>
      <c r="P17" s="125"/>
      <c r="Q17" s="125"/>
      <c r="R17" s="125"/>
      <c r="S17" s="125"/>
      <c r="T17" s="125"/>
      <c r="U17" s="125"/>
    </row>
    <row r="18" spans="1:21" ht="9.6999999999999993" customHeight="1">
      <c r="A18" s="160"/>
      <c r="B18" s="161"/>
      <c r="C18" s="42"/>
      <c r="D18" s="37"/>
      <c r="E18" s="55"/>
      <c r="F18" s="41"/>
      <c r="G18" s="42"/>
      <c r="H18" s="41"/>
      <c r="I18" s="41"/>
      <c r="J18" s="41"/>
      <c r="K18" s="41"/>
      <c r="L18" s="162"/>
      <c r="M18" s="125"/>
      <c r="N18" s="125"/>
      <c r="O18" s="125"/>
      <c r="P18" s="125"/>
      <c r="Q18" s="125"/>
      <c r="R18" s="125"/>
      <c r="S18" s="125"/>
      <c r="T18" s="125"/>
      <c r="U18" s="125"/>
    </row>
    <row r="19" spans="1:21" ht="36.799999999999997" customHeight="1">
      <c r="A19" s="160"/>
      <c r="B19" s="161"/>
      <c r="C19" s="42"/>
      <c r="D19" s="37"/>
      <c r="E19" s="55" t="s">
        <v>921</v>
      </c>
      <c r="F19" s="49" t="str">
        <f>IF(F12="","",VLOOKUP($F$12,technique!$C$13:$K$92,6))</f>
        <v/>
      </c>
      <c r="G19" s="42" t="s">
        <v>922</v>
      </c>
      <c r="H19" s="316" t="str">
        <f>IF(F12="","",VLOOKUP($F$12,technique!$C$13:$K$92,7))</f>
        <v/>
      </c>
      <c r="I19" s="316"/>
      <c r="J19" s="316"/>
      <c r="K19" s="41"/>
      <c r="L19" s="162"/>
      <c r="M19" s="125"/>
      <c r="N19" s="318" t="s">
        <v>968</v>
      </c>
      <c r="O19" s="318"/>
      <c r="P19" s="318"/>
      <c r="Q19" s="125"/>
      <c r="R19" s="125"/>
      <c r="S19" s="125"/>
      <c r="T19" s="125"/>
      <c r="U19" s="125"/>
    </row>
    <row r="20" spans="1:21" ht="9.6999999999999993" customHeight="1">
      <c r="A20" s="160"/>
      <c r="B20" s="161"/>
      <c r="C20" s="42"/>
      <c r="D20" s="37"/>
      <c r="E20" s="55"/>
      <c r="F20" s="41"/>
      <c r="G20" s="42"/>
      <c r="H20" s="41"/>
      <c r="I20" s="41"/>
      <c r="J20" s="41"/>
      <c r="K20" s="41"/>
      <c r="L20" s="162"/>
      <c r="M20" s="125"/>
      <c r="N20" s="43" t="s">
        <v>754</v>
      </c>
      <c r="O20" s="43" t="s">
        <v>761</v>
      </c>
      <c r="P20" s="43" t="s">
        <v>767</v>
      </c>
      <c r="Q20" s="125"/>
      <c r="R20" s="125"/>
      <c r="S20" s="125"/>
      <c r="T20" s="125"/>
      <c r="U20" s="125"/>
    </row>
    <row r="21" spans="1:21" ht="36.799999999999997" customHeight="1">
      <c r="A21" s="160"/>
      <c r="B21" s="161"/>
      <c r="C21" s="42"/>
      <c r="D21" s="37"/>
      <c r="E21" s="55" t="s">
        <v>923</v>
      </c>
      <c r="F21" s="49" t="str">
        <f>IF(F12="","",VLOOKUP($F$12,technique!$C$13:$K$92,8))</f>
        <v/>
      </c>
      <c r="G21" s="42" t="s">
        <v>918</v>
      </c>
      <c r="H21" s="317" t="str">
        <f>IF(F12="","",VLOOKUP($F$12,technique!$C$13:$K$92,9))</f>
        <v/>
      </c>
      <c r="I21" s="317"/>
      <c r="J21" s="317"/>
      <c r="K21" s="41"/>
      <c r="L21" s="162"/>
      <c r="M21" s="125"/>
      <c r="N21" s="92" t="s">
        <v>755</v>
      </c>
      <c r="O21" s="92" t="s">
        <v>762</v>
      </c>
      <c r="P21" s="92" t="s">
        <v>768</v>
      </c>
      <c r="Q21" s="125"/>
      <c r="R21" s="125"/>
      <c r="S21" s="125"/>
      <c r="T21" s="125"/>
      <c r="U21" s="125"/>
    </row>
    <row r="22" spans="1:21" ht="26.45" customHeight="1" thickBot="1">
      <c r="A22" s="160"/>
      <c r="B22" s="161"/>
      <c r="C22" s="37"/>
      <c r="D22" s="37"/>
      <c r="E22" s="37"/>
      <c r="F22" s="37"/>
      <c r="G22" s="37"/>
      <c r="H22" s="37"/>
      <c r="I22" s="37"/>
      <c r="J22" s="37"/>
      <c r="K22" s="37"/>
      <c r="L22" s="162"/>
      <c r="M22" s="125"/>
      <c r="N22" s="125"/>
      <c r="O22" s="125"/>
      <c r="P22" s="125"/>
      <c r="Q22" s="125"/>
      <c r="R22" s="125"/>
      <c r="S22" s="125"/>
      <c r="T22" s="125"/>
      <c r="U22" s="125"/>
    </row>
    <row r="23" spans="1:21" ht="26.45" customHeight="1">
      <c r="A23" s="125"/>
      <c r="B23" s="125"/>
      <c r="C23" s="164"/>
      <c r="D23" s="164"/>
      <c r="E23" s="164"/>
      <c r="F23" s="164"/>
      <c r="G23" s="164"/>
      <c r="H23" s="164"/>
      <c r="I23" s="164"/>
      <c r="J23" s="164"/>
      <c r="K23" s="164"/>
      <c r="L23" s="125"/>
      <c r="M23" s="125"/>
      <c r="N23" s="125"/>
      <c r="O23" s="125"/>
      <c r="P23" s="125"/>
      <c r="Q23" s="125"/>
      <c r="R23" s="125"/>
      <c r="S23" s="125"/>
      <c r="T23" s="125"/>
      <c r="U23" s="125"/>
    </row>
    <row r="24" spans="1:21" ht="26.45" customHeight="1">
      <c r="A24" s="125"/>
      <c r="B24" s="125"/>
      <c r="C24" s="125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</row>
    <row r="25" spans="1:21" ht="26.45" customHeight="1">
      <c r="A25" s="125"/>
      <c r="B25" s="125"/>
      <c r="C25" s="125"/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</row>
    <row r="26" spans="1:21" ht="26.45" customHeight="1">
      <c r="A26" s="125"/>
      <c r="B26" s="125"/>
      <c r="C26" s="125"/>
      <c r="D26" s="125"/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</row>
    <row r="27" spans="1:21" ht="26.45" customHeight="1">
      <c r="A27" s="125"/>
      <c r="B27" s="125"/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</row>
    <row r="28" spans="1:21" ht="276.75" customHeight="1">
      <c r="A28" s="125"/>
      <c r="B28" s="125"/>
      <c r="C28" s="125"/>
      <c r="D28" s="125"/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</row>
    <row r="29" spans="1:21" ht="276.75" customHeight="1">
      <c r="A29" s="125"/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  <c r="O29" s="125"/>
      <c r="P29" s="125"/>
      <c r="Q29" s="125"/>
      <c r="R29" s="125"/>
      <c r="S29" s="125"/>
      <c r="T29" s="125"/>
      <c r="U29" s="125"/>
    </row>
    <row r="30" spans="1:21" ht="21.6" customHeight="1"/>
    <row r="31" spans="1:21" ht="21.6" customHeight="1"/>
  </sheetData>
  <mergeCells count="10">
    <mergeCell ref="M3:S3"/>
    <mergeCell ref="F3:K3"/>
    <mergeCell ref="F15:J15"/>
    <mergeCell ref="H19:J19"/>
    <mergeCell ref="H21:J21"/>
    <mergeCell ref="H17:J17"/>
    <mergeCell ref="N19:P19"/>
    <mergeCell ref="F10:K10"/>
    <mergeCell ref="F12:K12"/>
    <mergeCell ref="F11:K11"/>
  </mergeCells>
  <phoneticPr fontId="18" type="noConversion"/>
  <conditionalFormatting sqref="M12">
    <cfRule type="cellIs" dxfId="8" priority="2" stopIfTrue="1" operator="equal">
      <formula>"ok"</formula>
    </cfRule>
  </conditionalFormatting>
  <conditionalFormatting sqref="F12">
    <cfRule type="cellIs" dxfId="7" priority="3" stopIfTrue="1" operator="equal">
      <formula>""</formula>
    </cfRule>
  </conditionalFormatting>
  <dataValidations xWindow="981" yWindow="562" count="1">
    <dataValidation type="list" allowBlank="1" showInputMessage="1" error="Utiliser le menu déroulant SVP" prompt="utilisez le menu déroulant" sqref="F12:K12" xr:uid="{00000000-0002-0000-0400-000000000000}">
      <formula1>vegetaux_semiautomatique</formula1>
    </dataValidation>
  </dataValidations>
  <hyperlinks>
    <hyperlink ref="C3" location="retour_accueil" display="Retour Accueil" xr:uid="{00000000-0004-0000-0400-000000000000}"/>
    <hyperlink ref="C5" location="administratif!A1" display="Vos coordonnées" xr:uid="{00000000-0004-0000-0400-000001000000}"/>
    <hyperlink ref="C7" location="Nom_projet" display="Décrire votre projet" xr:uid="{00000000-0004-0000-0400-000002000000}"/>
    <hyperlink ref="C9" location="Nombre_plants" display="Choisir vos Végétaux" xr:uid="{00000000-0004-0000-0400-000003000000}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9"/>
  <dimension ref="A1:W137"/>
  <sheetViews>
    <sheetView zoomScale="150" workbookViewId="0">
      <selection activeCell="J1" sqref="J1:J1048576"/>
    </sheetView>
  </sheetViews>
  <sheetFormatPr baseColWidth="10" defaultColWidth="11.5546875" defaultRowHeight="12.55"/>
  <cols>
    <col min="1" max="1" width="2.44140625" style="19" customWidth="1"/>
    <col min="2" max="2" width="3.44140625" style="19" customWidth="1"/>
    <col min="3" max="3" width="26.44140625" style="24" customWidth="1"/>
    <col min="4" max="4" width="18.88671875" style="19" customWidth="1"/>
    <col min="5" max="5" width="8.5546875" style="19" customWidth="1"/>
    <col min="6" max="8" width="4.5546875" style="19" customWidth="1"/>
    <col min="9" max="9" width="4.88671875" style="19" customWidth="1"/>
    <col min="10" max="10" width="3.88671875" style="19" customWidth="1"/>
    <col min="11" max="11" width="5.33203125" style="19" customWidth="1"/>
    <col min="12" max="13" width="11.33203125" style="72" hidden="1" customWidth="1"/>
    <col min="14" max="14" width="11.5546875" style="65" customWidth="1"/>
    <col min="15" max="16384" width="11.5546875" style="19"/>
  </cols>
  <sheetData>
    <row r="1" spans="1:15" ht="38.200000000000003" customHeight="1">
      <c r="A1" s="62"/>
      <c r="B1" s="62"/>
      <c r="C1" s="62"/>
      <c r="D1" s="62"/>
      <c r="E1" s="62"/>
      <c r="F1" s="62"/>
      <c r="G1" s="62"/>
      <c r="H1" s="62"/>
      <c r="I1" s="62"/>
      <c r="J1" s="62"/>
      <c r="K1" s="62"/>
      <c r="L1" s="331" t="s">
        <v>954</v>
      </c>
      <c r="M1" s="331"/>
      <c r="N1" s="64"/>
    </row>
    <row r="2" spans="1:15" ht="35.25" customHeight="1">
      <c r="A2" s="330" t="s">
        <v>981</v>
      </c>
      <c r="B2" s="330"/>
      <c r="C2" s="333" t="str">
        <f>titre&amp;" / "</f>
        <v xml:space="preserve">VEGETAUX.30 - COLLEGES / </v>
      </c>
      <c r="D2" s="333"/>
      <c r="E2" s="333"/>
      <c r="F2" s="334">
        <f>Année_dossier</f>
        <v>2023</v>
      </c>
      <c r="G2" s="334"/>
      <c r="H2" s="334"/>
      <c r="I2" s="334"/>
      <c r="J2" s="62"/>
      <c r="K2" s="62"/>
      <c r="L2" s="67"/>
      <c r="M2" s="68" t="s">
        <v>956</v>
      </c>
    </row>
    <row r="3" spans="1:15" ht="27.7" customHeight="1">
      <c r="A3" s="62"/>
      <c r="B3" s="62"/>
      <c r="C3" s="328" t="s">
        <v>1461</v>
      </c>
      <c r="D3" s="329"/>
      <c r="E3" s="329"/>
      <c r="F3" s="329"/>
      <c r="G3" s="329"/>
      <c r="H3" s="329"/>
      <c r="I3" s="329"/>
      <c r="J3" s="62"/>
      <c r="K3" s="62"/>
      <c r="L3" s="69"/>
      <c r="M3" s="68">
        <f>SUM(L12:L101)</f>
        <v>0</v>
      </c>
      <c r="N3" s="66"/>
    </row>
    <row r="4" spans="1:15" ht="34.450000000000003" customHeight="1">
      <c r="A4" s="62"/>
      <c r="B4" s="325" t="str">
        <f>IF(Nom_commune="","",Nom_commune &amp; " - " &amp; Année_dossier)</f>
        <v/>
      </c>
      <c r="C4" s="326"/>
      <c r="D4" s="326"/>
      <c r="E4" s="326"/>
      <c r="F4" s="326"/>
      <c r="G4" s="326"/>
      <c r="H4" s="326"/>
      <c r="I4" s="326"/>
      <c r="J4" s="327"/>
      <c r="K4" s="62"/>
      <c r="L4" s="69"/>
      <c r="M4" s="69"/>
      <c r="N4" s="66"/>
    </row>
    <row r="5" spans="1:15" ht="27.25" customHeight="1">
      <c r="A5" s="62"/>
      <c r="B5" s="169"/>
      <c r="C5" s="170" t="s">
        <v>963</v>
      </c>
      <c r="D5" s="335" t="str">
        <f>IF(Recup_nom_projet="","",Recup_nom_projet)</f>
        <v/>
      </c>
      <c r="E5" s="335"/>
      <c r="F5" s="335"/>
      <c r="G5" s="335"/>
      <c r="H5" s="335"/>
      <c r="I5" s="335"/>
      <c r="J5" s="335"/>
      <c r="K5" s="335"/>
      <c r="L5" s="171"/>
      <c r="M5" s="171"/>
      <c r="N5" s="172"/>
    </row>
    <row r="6" spans="1:15" ht="18" customHeight="1">
      <c r="A6" s="62"/>
      <c r="B6" s="169"/>
      <c r="C6" s="173" t="s">
        <v>970</v>
      </c>
      <c r="D6" s="336" t="str">
        <f>IF(Recup_nom_responsable="","",Recup_nom_responsable)</f>
        <v/>
      </c>
      <c r="E6" s="336"/>
      <c r="F6" s="336"/>
      <c r="G6" s="336"/>
      <c r="H6" s="336"/>
      <c r="I6" s="336"/>
      <c r="J6" s="336"/>
      <c r="K6" s="336"/>
      <c r="L6" s="171"/>
      <c r="M6" s="171"/>
      <c r="N6" s="172"/>
    </row>
    <row r="7" spans="1:15" ht="18" customHeight="1">
      <c r="A7" s="62"/>
      <c r="B7" s="169"/>
      <c r="C7" s="173" t="s">
        <v>971</v>
      </c>
      <c r="D7" s="332" t="str">
        <f>IF(Recup_date_saisie="","",Recup_date_saisie)</f>
        <v/>
      </c>
      <c r="E7" s="332"/>
      <c r="F7" s="332"/>
      <c r="G7" s="332"/>
      <c r="H7" s="332"/>
      <c r="I7" s="332"/>
      <c r="J7" s="332"/>
      <c r="K7" s="169"/>
      <c r="L7" s="171"/>
      <c r="M7" s="171"/>
      <c r="N7" s="172"/>
    </row>
    <row r="8" spans="1:15" ht="18" customHeight="1">
      <c r="A8" s="62"/>
      <c r="B8" s="169"/>
      <c r="C8" s="174" t="str">
        <f>"Nb d'espèces : " &amp;SUM(L12:L140)</f>
        <v>Nb d'espèces : 0</v>
      </c>
      <c r="D8" s="169"/>
      <c r="E8" s="169"/>
      <c r="F8" s="169"/>
      <c r="G8" s="169"/>
      <c r="H8" s="169"/>
      <c r="I8" s="175"/>
      <c r="J8" s="176"/>
      <c r="K8" s="169"/>
      <c r="L8" s="171"/>
      <c r="M8" s="171"/>
      <c r="N8" s="172"/>
    </row>
    <row r="9" spans="1:15" ht="18" customHeight="1">
      <c r="A9" s="62"/>
      <c r="B9" s="169"/>
      <c r="C9" s="174" t="str">
        <f>"Nb de plants : " &amp;SUM(K12:K140)</f>
        <v>Nb de plants : 0</v>
      </c>
      <c r="D9" s="324"/>
      <c r="E9" s="324"/>
      <c r="F9" s="324"/>
      <c r="G9" s="324"/>
      <c r="H9" s="324"/>
      <c r="I9" s="175"/>
      <c r="J9" s="176"/>
      <c r="K9" s="169"/>
      <c r="L9" s="171"/>
      <c r="M9" s="171"/>
      <c r="N9" s="172"/>
    </row>
    <row r="10" spans="1:15" ht="5.5" customHeight="1">
      <c r="A10" s="62"/>
      <c r="B10" s="169"/>
      <c r="C10" s="169"/>
      <c r="D10" s="169"/>
      <c r="E10" s="169"/>
      <c r="F10" s="169"/>
      <c r="G10" s="169"/>
      <c r="H10" s="169"/>
      <c r="I10" s="169"/>
      <c r="J10" s="169"/>
      <c r="K10" s="169"/>
      <c r="L10" s="171"/>
      <c r="M10" s="171"/>
      <c r="N10" s="172"/>
    </row>
    <row r="11" spans="1:15" ht="29.3" customHeight="1">
      <c r="A11" s="62"/>
      <c r="B11" s="63" t="s">
        <v>792</v>
      </c>
      <c r="C11" s="39" t="s">
        <v>793</v>
      </c>
      <c r="D11" s="39" t="s">
        <v>794</v>
      </c>
      <c r="E11" s="73" t="s">
        <v>960</v>
      </c>
      <c r="F11" s="73" t="s">
        <v>959</v>
      </c>
      <c r="G11" s="73" t="s">
        <v>958</v>
      </c>
      <c r="H11" s="73" t="s">
        <v>961</v>
      </c>
      <c r="I11" s="73" t="s">
        <v>748</v>
      </c>
      <c r="J11" s="73" t="s">
        <v>962</v>
      </c>
      <c r="K11" s="107" t="s">
        <v>957</v>
      </c>
      <c r="L11" s="177" t="s">
        <v>952</v>
      </c>
      <c r="M11" s="177" t="s">
        <v>955</v>
      </c>
      <c r="N11" s="172"/>
    </row>
    <row r="12" spans="1:15" ht="10.5" customHeight="1">
      <c r="A12" s="62"/>
      <c r="B12" s="178" t="str">
        <f t="shared" ref="B12:B75" si="0">IF(ROW()-11&lt;=$M$3,ROW()-11,"")</f>
        <v/>
      </c>
      <c r="C12" s="179" t="str">
        <f>IF($B12="","",INDEX(technique!C$13:'technique'!C$96,MATCH($B12,technique!$P$13:'technique'!$P$96,0),))</f>
        <v/>
      </c>
      <c r="D12" s="180" t="str">
        <f>IF($B12="","",INDEX(technique!E$13:'technique'!E$96,MATCH($B12,technique!$P$13:'technique'!$P$96,0),))</f>
        <v/>
      </c>
      <c r="E12" s="181" t="str">
        <f>IF($B12="","",INDEX(technique!F$13:'technique'!F$96,MATCH($B12,technique!$P$13:'technique'!$P$96,0),))</f>
        <v/>
      </c>
      <c r="F12" s="178" t="str">
        <f>IF($B12="","",INDEX(technique!G$13:'technique'!G$96,MATCH($B12,technique!$P$13:'technique'!$P$96,0),))</f>
        <v/>
      </c>
      <c r="G12" s="178" t="str">
        <f>IF($B12="","",INDEX(technique!H$13:'technique'!H$96,MATCH($B12,technique!$P$13:'technique'!$P$96,0),))</f>
        <v/>
      </c>
      <c r="H12" s="178" t="str">
        <f>IF($B12="","",INDEX(technique!I$13:'technique'!I$96,MATCH($B12,technique!$P$13:'technique'!$P$96,0),))</f>
        <v/>
      </c>
      <c r="I12" s="178" t="str">
        <f>IF($B12="","",INDEX(technique!J$13:'technique'!J$96,MATCH($B12,technique!$P$13:'technique'!$P$96,0),))</f>
        <v/>
      </c>
      <c r="J12" s="182" t="str">
        <f>IF($B12="","",INDEX(technique!K$13:'technique'!K$96,MATCH($B12,technique!$P$13:'technique'!$P$96,0),))</f>
        <v/>
      </c>
      <c r="K12" s="183" t="str">
        <f>IF($B12="","",INDEX(technique!L$13:'technique'!L$96,MATCH($B12,technique!$P$13:'technique'!$P$96,0),))</f>
        <v/>
      </c>
      <c r="L12" s="184">
        <f>IF(technique!L13&lt;&gt;"",1,0)</f>
        <v>0</v>
      </c>
      <c r="M12" s="185">
        <f>IF(L12=0,0,SUM(L$12:$L12))</f>
        <v>0</v>
      </c>
      <c r="N12" s="172"/>
      <c r="O12" s="168"/>
    </row>
    <row r="13" spans="1:15" ht="10.5" customHeight="1">
      <c r="A13" s="62"/>
      <c r="B13" s="178" t="str">
        <f t="shared" si="0"/>
        <v/>
      </c>
      <c r="C13" s="179" t="str">
        <f>IF($B13="","",INDEX(technique!C$13:'technique'!C$96,MATCH($B13,technique!$P$13:'technique'!$P$96,0),))</f>
        <v/>
      </c>
      <c r="D13" s="180" t="str">
        <f>IF($B13="","",INDEX(technique!E$13:'technique'!E$96,MATCH($B13,technique!$P$13:'technique'!$P$96,0),))</f>
        <v/>
      </c>
      <c r="E13" s="181" t="str">
        <f>IF($B13="","",INDEX(technique!F$13:'technique'!F$96,MATCH($B13,technique!$P$13:'technique'!$P$96,0),))</f>
        <v/>
      </c>
      <c r="F13" s="178" t="str">
        <f>IF($B13="","",INDEX(technique!G$13:'technique'!G$96,MATCH($B13,technique!$P$13:'technique'!$P$96,0),))</f>
        <v/>
      </c>
      <c r="G13" s="178" t="str">
        <f>IF($B13="","",INDEX(technique!H$13:'technique'!H$96,MATCH($B13,technique!$P$13:'technique'!$P$96,0),))</f>
        <v/>
      </c>
      <c r="H13" s="178" t="str">
        <f>IF($B13="","",INDEX(technique!I$13:'technique'!I$96,MATCH($B13,technique!$P$13:'technique'!$P$96,0),))</f>
        <v/>
      </c>
      <c r="I13" s="178" t="str">
        <f>IF($B13="","",INDEX(technique!J$13:'technique'!J$96,MATCH($B13,technique!$P$13:'technique'!$P$96,0),))</f>
        <v/>
      </c>
      <c r="J13" s="182" t="str">
        <f>IF($B13="","",INDEX(technique!K$13:'technique'!K$96,MATCH($B13,technique!$P$13:'technique'!$P$96,0),))</f>
        <v/>
      </c>
      <c r="K13" s="183" t="str">
        <f>IF($B13="","",INDEX(technique!L$13:'technique'!L$96,MATCH($B13,technique!$P$13:'technique'!$P$96,0),))</f>
        <v/>
      </c>
      <c r="L13" s="184">
        <f>IF(technique!L14&lt;&gt;"",1,0)</f>
        <v>0</v>
      </c>
      <c r="M13" s="185">
        <f>IF(L13=0,0,SUM(L$12:$L13))</f>
        <v>0</v>
      </c>
      <c r="N13" s="172"/>
    </row>
    <row r="14" spans="1:15" ht="10.5" customHeight="1">
      <c r="A14" s="62"/>
      <c r="B14" s="178" t="str">
        <f t="shared" si="0"/>
        <v/>
      </c>
      <c r="C14" s="179" t="str">
        <f>IF($B14="","",INDEX(technique!C$13:'technique'!C$96,MATCH($B14,technique!$P$13:'technique'!$P$96,0),))</f>
        <v/>
      </c>
      <c r="D14" s="180" t="str">
        <f>IF($B14="","",INDEX(technique!E$13:'technique'!E$96,MATCH($B14,technique!$P$13:'technique'!$P$96,0),))</f>
        <v/>
      </c>
      <c r="E14" s="181" t="str">
        <f>IF($B14="","",INDEX(technique!F$13:'technique'!F$96,MATCH($B14,technique!$P$13:'technique'!$P$96,0),))</f>
        <v/>
      </c>
      <c r="F14" s="178" t="str">
        <f>IF($B14="","",INDEX(technique!G$13:'technique'!G$96,MATCH($B14,technique!$P$13:'technique'!$P$96,0),))</f>
        <v/>
      </c>
      <c r="G14" s="178" t="str">
        <f>IF($B14="","",INDEX(technique!H$13:'technique'!H$96,MATCH($B14,technique!$P$13:'technique'!$P$96,0),))</f>
        <v/>
      </c>
      <c r="H14" s="178" t="str">
        <f>IF($B14="","",INDEX(technique!I$13:'technique'!I$96,MATCH($B14,technique!$P$13:'technique'!$P$96,0),))</f>
        <v/>
      </c>
      <c r="I14" s="178" t="str">
        <f>IF($B14="","",INDEX(technique!J$13:'technique'!J$96,MATCH($B14,technique!$P$13:'technique'!$P$96,0),))</f>
        <v/>
      </c>
      <c r="J14" s="182" t="str">
        <f>IF($B14="","",INDEX(technique!K$13:'technique'!K$96,MATCH($B14,technique!$P$13:'technique'!$P$96,0),))</f>
        <v/>
      </c>
      <c r="K14" s="183" t="str">
        <f>IF($B14="","",INDEX(technique!L$13:'technique'!L$96,MATCH($B14,technique!$P$13:'technique'!$P$96,0),))</f>
        <v/>
      </c>
      <c r="L14" s="184">
        <f>IF(technique!L15&lt;&gt;"",1,0)</f>
        <v>0</v>
      </c>
      <c r="M14" s="185">
        <f>IF(L14=0,0,SUM(L$12:$L14))</f>
        <v>0</v>
      </c>
      <c r="N14" s="172"/>
    </row>
    <row r="15" spans="1:15" ht="10.5" customHeight="1">
      <c r="A15" s="62"/>
      <c r="B15" s="178" t="str">
        <f t="shared" si="0"/>
        <v/>
      </c>
      <c r="C15" s="179" t="str">
        <f>IF($B15="","",INDEX(technique!C$13:'technique'!C$96,MATCH($B15,technique!$P$13:'technique'!$P$96,0),))</f>
        <v/>
      </c>
      <c r="D15" s="180" t="str">
        <f>IF($B15="","",INDEX(technique!E$13:'technique'!E$96,MATCH($B15,technique!$P$13:'technique'!$P$96,0),))</f>
        <v/>
      </c>
      <c r="E15" s="181" t="str">
        <f>IF($B15="","",INDEX(technique!F$13:'technique'!F$96,MATCH($B15,technique!$P$13:'technique'!$P$96,0),))</f>
        <v/>
      </c>
      <c r="F15" s="178" t="str">
        <f>IF($B15="","",INDEX(technique!G$13:'technique'!G$96,MATCH($B15,technique!$P$13:'technique'!$P$96,0),))</f>
        <v/>
      </c>
      <c r="G15" s="178" t="str">
        <f>IF($B15="","",INDEX(technique!H$13:'technique'!H$96,MATCH($B15,technique!$P$13:'technique'!$P$96,0),))</f>
        <v/>
      </c>
      <c r="H15" s="178" t="str">
        <f>IF($B15="","",INDEX(technique!I$13:'technique'!I$96,MATCH($B15,technique!$P$13:'technique'!$P$96,0),))</f>
        <v/>
      </c>
      <c r="I15" s="178" t="str">
        <f>IF($B15="","",INDEX(technique!J$13:'technique'!J$96,MATCH($B15,technique!$P$13:'technique'!$P$96,0),))</f>
        <v/>
      </c>
      <c r="J15" s="182" t="str">
        <f>IF($B15="","",INDEX(technique!K$13:'technique'!K$96,MATCH($B15,technique!$P$13:'technique'!$P$96,0),))</f>
        <v/>
      </c>
      <c r="K15" s="183" t="str">
        <f>IF($B15="","",INDEX(technique!L$13:'technique'!L$96,MATCH($B15,technique!$P$13:'technique'!$P$96,0),))</f>
        <v/>
      </c>
      <c r="L15" s="184">
        <f>IF(technique!L16&lt;&gt;"",1,0)</f>
        <v>0</v>
      </c>
      <c r="M15" s="185">
        <f>IF(L15=0,0,SUM(L$12:$L15))</f>
        <v>0</v>
      </c>
      <c r="N15" s="172"/>
    </row>
    <row r="16" spans="1:15" ht="10.5" customHeight="1">
      <c r="A16" s="62"/>
      <c r="B16" s="178" t="str">
        <f t="shared" si="0"/>
        <v/>
      </c>
      <c r="C16" s="179" t="str">
        <f>IF($B16="","",INDEX(technique!C$13:'technique'!C$96,MATCH($B16,technique!$P$13:'technique'!$P$96,0),))</f>
        <v/>
      </c>
      <c r="D16" s="180" t="str">
        <f>IF($B16="","",INDEX(technique!E$13:'technique'!E$96,MATCH($B16,technique!$P$13:'technique'!$P$96,0),))</f>
        <v/>
      </c>
      <c r="E16" s="181" t="str">
        <f>IF($B16="","",INDEX(technique!F$13:'technique'!F$96,MATCH($B16,technique!$P$13:'technique'!$P$96,0),))</f>
        <v/>
      </c>
      <c r="F16" s="178" t="str">
        <f>IF($B16="","",INDEX(technique!G$13:'technique'!G$96,MATCH($B16,technique!$P$13:'technique'!$P$96,0),))</f>
        <v/>
      </c>
      <c r="G16" s="178" t="str">
        <f>IF($B16="","",INDEX(technique!H$13:'technique'!H$96,MATCH($B16,technique!$P$13:'technique'!$P$96,0),))</f>
        <v/>
      </c>
      <c r="H16" s="178" t="str">
        <f>IF($B16="","",INDEX(technique!I$13:'technique'!I$96,MATCH($B16,technique!$P$13:'technique'!$P$96,0),))</f>
        <v/>
      </c>
      <c r="I16" s="178" t="str">
        <f>IF($B16="","",INDEX(technique!J$13:'technique'!J$96,MATCH($B16,technique!$P$13:'technique'!$P$96,0),))</f>
        <v/>
      </c>
      <c r="J16" s="182" t="str">
        <f>IF($B16="","",INDEX(technique!K$13:'technique'!K$96,MATCH($B16,technique!$P$13:'technique'!$P$96,0),))</f>
        <v/>
      </c>
      <c r="K16" s="183" t="str">
        <f>IF($B16="","",INDEX(technique!L$13:'technique'!L$96,MATCH($B16,technique!$P$13:'technique'!$P$96,0),))</f>
        <v/>
      </c>
      <c r="L16" s="184">
        <f>IF(technique!L17&lt;&gt;"",1,0)</f>
        <v>0</v>
      </c>
      <c r="M16" s="185">
        <f>IF(L16=0,0,SUM(L$12:$L16))</f>
        <v>0</v>
      </c>
      <c r="N16" s="172"/>
    </row>
    <row r="17" spans="1:23" ht="10.5" customHeight="1">
      <c r="A17" s="62"/>
      <c r="B17" s="178" t="str">
        <f t="shared" si="0"/>
        <v/>
      </c>
      <c r="C17" s="179" t="str">
        <f>IF($B17="","",INDEX(technique!C$13:'technique'!C$96,MATCH($B17,technique!$P$13:'technique'!$P$96,0),))</f>
        <v/>
      </c>
      <c r="D17" s="180" t="str">
        <f>IF($B17="","",INDEX(technique!E$13:'technique'!E$96,MATCH($B17,technique!$P$13:'technique'!$P$96,0),))</f>
        <v/>
      </c>
      <c r="E17" s="181" t="str">
        <f>IF($B17="","",INDEX(technique!F$13:'technique'!F$96,MATCH($B17,technique!$P$13:'technique'!$P$96,0),))</f>
        <v/>
      </c>
      <c r="F17" s="178" t="str">
        <f>IF($B17="","",INDEX(technique!G$13:'technique'!G$96,MATCH($B17,technique!$P$13:'technique'!$P$96,0),))</f>
        <v/>
      </c>
      <c r="G17" s="178" t="str">
        <f>IF($B17="","",INDEX(technique!H$13:'technique'!H$96,MATCH($B17,technique!$P$13:'technique'!$P$96,0),))</f>
        <v/>
      </c>
      <c r="H17" s="178" t="str">
        <f>IF($B17="","",INDEX(technique!I$13:'technique'!I$96,MATCH($B17,technique!$P$13:'technique'!$P$96,0),))</f>
        <v/>
      </c>
      <c r="I17" s="178" t="str">
        <f>IF($B17="","",INDEX(technique!J$13:'technique'!J$96,MATCH($B17,technique!$P$13:'technique'!$P$96,0),))</f>
        <v/>
      </c>
      <c r="J17" s="182" t="str">
        <f>IF($B17="","",INDEX(technique!K$13:'technique'!K$96,MATCH($B17,technique!$P$13:'technique'!$P$96,0),))</f>
        <v/>
      </c>
      <c r="K17" s="183" t="str">
        <f>IF($B17="","",INDEX(technique!L$13:'technique'!L$96,MATCH($B17,technique!$P$13:'technique'!$P$96,0),))</f>
        <v/>
      </c>
      <c r="L17" s="184">
        <f>IF(technique!L18&lt;&gt;"",1,0)</f>
        <v>0</v>
      </c>
      <c r="M17" s="185">
        <f>IF(L17=0,0,SUM(L$12:$L17))</f>
        <v>0</v>
      </c>
      <c r="N17" s="172"/>
    </row>
    <row r="18" spans="1:23" s="61" customFormat="1" ht="10.5" customHeight="1">
      <c r="A18" s="62"/>
      <c r="B18" s="178" t="str">
        <f t="shared" si="0"/>
        <v/>
      </c>
      <c r="C18" s="179" t="str">
        <f>IF($B18="","",INDEX(technique!C$13:'technique'!C$96,MATCH($B18,technique!$P$13:'technique'!$P$96,0),))</f>
        <v/>
      </c>
      <c r="D18" s="180" t="str">
        <f>IF($B18="","",INDEX(technique!E$13:'technique'!E$96,MATCH($B18,technique!$P$13:'technique'!$P$96,0),))</f>
        <v/>
      </c>
      <c r="E18" s="181" t="str">
        <f>IF($B18="","",INDEX(technique!F$13:'technique'!F$96,MATCH($B18,technique!$P$13:'technique'!$P$96,0),))</f>
        <v/>
      </c>
      <c r="F18" s="178" t="str">
        <f>IF($B18="","",INDEX(technique!G$13:'technique'!G$96,MATCH($B18,technique!$P$13:'technique'!$P$96,0),))</f>
        <v/>
      </c>
      <c r="G18" s="178" t="str">
        <f>IF($B18="","",INDEX(technique!H$13:'technique'!H$96,MATCH($B18,technique!$P$13:'technique'!$P$96,0),))</f>
        <v/>
      </c>
      <c r="H18" s="178" t="str">
        <f>IF($B18="","",INDEX(technique!I$13:'technique'!I$96,MATCH($B18,technique!$P$13:'technique'!$P$96,0),))</f>
        <v/>
      </c>
      <c r="I18" s="178" t="str">
        <f>IF($B18="","",INDEX(technique!J$13:'technique'!J$96,MATCH($B18,technique!$P$13:'technique'!$P$96,0),))</f>
        <v/>
      </c>
      <c r="J18" s="182" t="str">
        <f>IF($B18="","",INDEX(technique!K$13:'technique'!K$96,MATCH($B18,technique!$P$13:'technique'!$P$96,0),))</f>
        <v/>
      </c>
      <c r="K18" s="183" t="str">
        <f>IF($B18="","",INDEX(technique!L$13:'technique'!L$96,MATCH($B18,technique!$P$13:'technique'!$P$96,0),))</f>
        <v/>
      </c>
      <c r="L18" s="184">
        <f>IF(technique!L19&lt;&gt;"",1,0)</f>
        <v>0</v>
      </c>
      <c r="M18" s="185">
        <f>IF(L18=0,0,SUM(L$12:$L18))</f>
        <v>0</v>
      </c>
      <c r="N18" s="172"/>
      <c r="O18" s="19"/>
      <c r="P18" s="19"/>
      <c r="Q18" s="19"/>
      <c r="R18" s="19"/>
      <c r="S18" s="19"/>
      <c r="T18" s="19"/>
      <c r="U18" s="19"/>
      <c r="V18" s="19"/>
      <c r="W18" s="19"/>
    </row>
    <row r="19" spans="1:23" s="61" customFormat="1" ht="10.5" customHeight="1">
      <c r="A19" s="62"/>
      <c r="B19" s="178" t="str">
        <f t="shared" si="0"/>
        <v/>
      </c>
      <c r="C19" s="179" t="str">
        <f>IF($B19="","",INDEX(technique!C$13:'technique'!C$96,MATCH($B19,technique!$P$13:'technique'!$P$96,0),))</f>
        <v/>
      </c>
      <c r="D19" s="180" t="str">
        <f>IF($B19="","",INDEX(technique!E$13:'technique'!E$96,MATCH($B19,technique!$P$13:'technique'!$P$96,0),))</f>
        <v/>
      </c>
      <c r="E19" s="181" t="str">
        <f>IF($B19="","",INDEX(technique!F$13:'technique'!F$96,MATCH($B19,technique!$P$13:'technique'!$P$96,0),))</f>
        <v/>
      </c>
      <c r="F19" s="178" t="str">
        <f>IF($B19="","",INDEX(technique!G$13:'technique'!G$96,MATCH($B19,technique!$P$13:'technique'!$P$96,0),))</f>
        <v/>
      </c>
      <c r="G19" s="178" t="str">
        <f>IF($B19="","",INDEX(technique!H$13:'technique'!H$96,MATCH($B19,technique!$P$13:'technique'!$P$96,0),))</f>
        <v/>
      </c>
      <c r="H19" s="178" t="str">
        <f>IF($B19="","",INDEX(technique!I$13:'technique'!I$96,MATCH($B19,technique!$P$13:'technique'!$P$96,0),))</f>
        <v/>
      </c>
      <c r="I19" s="178" t="str">
        <f>IF($B19="","",INDEX(technique!J$13:'technique'!J$96,MATCH($B19,technique!$P$13:'technique'!$P$96,0),))</f>
        <v/>
      </c>
      <c r="J19" s="182" t="str">
        <f>IF($B19="","",INDEX(technique!K$13:'technique'!K$96,MATCH($B19,technique!$P$13:'technique'!$P$96,0),))</f>
        <v/>
      </c>
      <c r="K19" s="183" t="str">
        <f>IF($B19="","",INDEX(technique!L$13:'technique'!L$96,MATCH($B19,technique!$P$13:'technique'!$P$96,0),))</f>
        <v/>
      </c>
      <c r="L19" s="184">
        <f>IF(technique!L20&lt;&gt;"",1,0)</f>
        <v>0</v>
      </c>
      <c r="M19" s="185">
        <f>IF(L19=0,0,SUM(L$12:$L19))</f>
        <v>0</v>
      </c>
      <c r="N19" s="172"/>
      <c r="O19" s="19"/>
      <c r="P19" s="19"/>
      <c r="Q19" s="19"/>
      <c r="R19" s="19"/>
      <c r="S19" s="19"/>
      <c r="T19" s="19"/>
      <c r="U19" s="19"/>
      <c r="V19" s="19"/>
      <c r="W19" s="19"/>
    </row>
    <row r="20" spans="1:23" s="61" customFormat="1" ht="10.5" customHeight="1">
      <c r="A20" s="62"/>
      <c r="B20" s="178" t="str">
        <f t="shared" si="0"/>
        <v/>
      </c>
      <c r="C20" s="179" t="str">
        <f>IF($B20="","",INDEX(technique!C$13:'technique'!C$96,MATCH($B20,technique!$P$13:'technique'!$P$96,0),))</f>
        <v/>
      </c>
      <c r="D20" s="180" t="str">
        <f>IF($B20="","",INDEX(technique!E$13:'technique'!E$96,MATCH($B20,technique!$P$13:'technique'!$P$96,0),))</f>
        <v/>
      </c>
      <c r="E20" s="181" t="str">
        <f>IF($B20="","",INDEX(technique!F$13:'technique'!F$96,MATCH($B20,technique!$P$13:'technique'!$P$96,0),))</f>
        <v/>
      </c>
      <c r="F20" s="178" t="str">
        <f>IF($B20="","",INDEX(technique!G$13:'technique'!G$96,MATCH($B20,technique!$P$13:'technique'!$P$96,0),))</f>
        <v/>
      </c>
      <c r="G20" s="178" t="str">
        <f>IF($B20="","",INDEX(technique!H$13:'technique'!H$96,MATCH($B20,technique!$P$13:'technique'!$P$96,0),))</f>
        <v/>
      </c>
      <c r="H20" s="178" t="str">
        <f>IF($B20="","",INDEX(technique!I$13:'technique'!I$96,MATCH($B20,technique!$P$13:'technique'!$P$96,0),))</f>
        <v/>
      </c>
      <c r="I20" s="178" t="str">
        <f>IF($B20="","",INDEX(technique!J$13:'technique'!J$96,MATCH($B20,technique!$P$13:'technique'!$P$96,0),))</f>
        <v/>
      </c>
      <c r="J20" s="182" t="str">
        <f>IF($B20="","",INDEX(technique!K$13:'technique'!K$96,MATCH($B20,technique!$P$13:'technique'!$P$96,0),))</f>
        <v/>
      </c>
      <c r="K20" s="183" t="str">
        <f>IF($B20="","",INDEX(technique!L$13:'technique'!L$96,MATCH($B20,technique!$P$13:'technique'!$P$96,0),))</f>
        <v/>
      </c>
      <c r="L20" s="184">
        <f>IF(technique!L21&lt;&gt;"",1,0)</f>
        <v>0</v>
      </c>
      <c r="M20" s="185">
        <f>IF(L20=0,0,SUM(L$12:$L20))</f>
        <v>0</v>
      </c>
      <c r="N20" s="172"/>
      <c r="O20" s="19"/>
      <c r="P20" s="19"/>
      <c r="Q20" s="19"/>
      <c r="R20" s="19"/>
      <c r="S20" s="19"/>
      <c r="T20" s="19"/>
      <c r="U20" s="19"/>
      <c r="V20" s="19"/>
      <c r="W20" s="19"/>
    </row>
    <row r="21" spans="1:23" s="61" customFormat="1" ht="10.5" customHeight="1">
      <c r="A21" s="62"/>
      <c r="B21" s="178" t="str">
        <f t="shared" si="0"/>
        <v/>
      </c>
      <c r="C21" s="179" t="str">
        <f>IF($B21="","",INDEX(technique!C$13:'technique'!C$96,MATCH($B21,technique!$P$13:'technique'!$P$96,0),))</f>
        <v/>
      </c>
      <c r="D21" s="180" t="str">
        <f>IF($B21="","",INDEX(technique!E$13:'technique'!E$96,MATCH($B21,technique!$P$13:'technique'!$P$96,0),))</f>
        <v/>
      </c>
      <c r="E21" s="181" t="str">
        <f>IF($B21="","",INDEX(technique!F$13:'technique'!F$96,MATCH($B21,technique!$P$13:'technique'!$P$96,0),))</f>
        <v/>
      </c>
      <c r="F21" s="178" t="str">
        <f>IF($B21="","",INDEX(technique!G$13:'technique'!G$96,MATCH($B21,technique!$P$13:'technique'!$P$96,0),))</f>
        <v/>
      </c>
      <c r="G21" s="178" t="str">
        <f>IF($B21="","",INDEX(technique!H$13:'technique'!H$96,MATCH($B21,technique!$P$13:'technique'!$P$96,0),))</f>
        <v/>
      </c>
      <c r="H21" s="178" t="str">
        <f>IF($B21="","",INDEX(technique!I$13:'technique'!I$96,MATCH($B21,technique!$P$13:'technique'!$P$96,0),))</f>
        <v/>
      </c>
      <c r="I21" s="178" t="str">
        <f>IF($B21="","",INDEX(technique!J$13:'technique'!J$96,MATCH($B21,technique!$P$13:'technique'!$P$96,0),))</f>
        <v/>
      </c>
      <c r="J21" s="182" t="str">
        <f>IF($B21="","",INDEX(technique!K$13:'technique'!K$96,MATCH($B21,technique!$P$13:'technique'!$P$96,0),))</f>
        <v/>
      </c>
      <c r="K21" s="183" t="str">
        <f>IF($B21="","",INDEX(technique!L$13:'technique'!L$96,MATCH($B21,technique!$P$13:'technique'!$P$96,0),))</f>
        <v/>
      </c>
      <c r="L21" s="184">
        <f>IF(technique!L22&lt;&gt;"",1,0)</f>
        <v>0</v>
      </c>
      <c r="M21" s="185">
        <f>IF(L21=0,0,SUM(L$12:$L21))</f>
        <v>0</v>
      </c>
      <c r="N21" s="172"/>
      <c r="O21" s="19"/>
      <c r="P21" s="19"/>
      <c r="Q21" s="19"/>
      <c r="R21" s="19"/>
      <c r="S21" s="19"/>
      <c r="T21" s="19"/>
      <c r="U21" s="19"/>
      <c r="V21" s="19"/>
      <c r="W21" s="19"/>
    </row>
    <row r="22" spans="1:23" s="61" customFormat="1" ht="10.5" customHeight="1">
      <c r="A22" s="62"/>
      <c r="B22" s="178" t="str">
        <f t="shared" si="0"/>
        <v/>
      </c>
      <c r="C22" s="179" t="str">
        <f>IF($B22="","",INDEX(technique!C$13:'technique'!C$96,MATCH($B22,technique!$P$13:'technique'!$P$96,0),))</f>
        <v/>
      </c>
      <c r="D22" s="180" t="str">
        <f>IF($B22="","",INDEX(technique!E$13:'technique'!E$96,MATCH($B22,technique!$P$13:'technique'!$P$96,0),))</f>
        <v/>
      </c>
      <c r="E22" s="181" t="str">
        <f>IF($B22="","",INDEX(technique!F$13:'technique'!F$96,MATCH($B22,technique!$P$13:'technique'!$P$96,0),))</f>
        <v/>
      </c>
      <c r="F22" s="178" t="str">
        <f>IF($B22="","",INDEX(technique!G$13:'technique'!G$96,MATCH($B22,technique!$P$13:'technique'!$P$96,0),))</f>
        <v/>
      </c>
      <c r="G22" s="178" t="str">
        <f>IF($B22="","",INDEX(technique!H$13:'technique'!H$96,MATCH($B22,technique!$P$13:'technique'!$P$96,0),))</f>
        <v/>
      </c>
      <c r="H22" s="178" t="str">
        <f>IF($B22="","",INDEX(technique!I$13:'technique'!I$96,MATCH($B22,technique!$P$13:'technique'!$P$96,0),))</f>
        <v/>
      </c>
      <c r="I22" s="178" t="str">
        <f>IF($B22="","",INDEX(technique!J$13:'technique'!J$96,MATCH($B22,technique!$P$13:'technique'!$P$96,0),))</f>
        <v/>
      </c>
      <c r="J22" s="182" t="str">
        <f>IF($B22="","",INDEX(technique!K$13:'technique'!K$96,MATCH($B22,technique!$P$13:'technique'!$P$96,0),))</f>
        <v/>
      </c>
      <c r="K22" s="183" t="str">
        <f>IF($B22="","",INDEX(technique!L$13:'technique'!L$96,MATCH($B22,technique!$P$13:'technique'!$P$96,0),))</f>
        <v/>
      </c>
      <c r="L22" s="184">
        <f>IF(technique!L23&lt;&gt;"",1,0)</f>
        <v>0</v>
      </c>
      <c r="M22" s="185">
        <f>IF(L22=0,0,SUM(L$12:$L22))</f>
        <v>0</v>
      </c>
      <c r="N22" s="172"/>
      <c r="O22" s="19"/>
      <c r="P22" s="19"/>
      <c r="Q22" s="19"/>
      <c r="R22" s="19"/>
      <c r="S22" s="19"/>
      <c r="T22" s="19"/>
      <c r="U22" s="19"/>
      <c r="V22" s="19"/>
      <c r="W22" s="19"/>
    </row>
    <row r="23" spans="1:23" s="61" customFormat="1" ht="10.5" customHeight="1">
      <c r="A23" s="62"/>
      <c r="B23" s="178" t="str">
        <f t="shared" si="0"/>
        <v/>
      </c>
      <c r="C23" s="179" t="str">
        <f>IF($B23="","",INDEX(technique!C$13:'technique'!C$96,MATCH($B23,technique!$P$13:'technique'!$P$96,0),))</f>
        <v/>
      </c>
      <c r="D23" s="180" t="str">
        <f>IF($B23="","",INDEX(technique!E$13:'technique'!E$96,MATCH($B23,technique!$P$13:'technique'!$P$96,0),))</f>
        <v/>
      </c>
      <c r="E23" s="181" t="str">
        <f>IF($B23="","",INDEX(technique!F$13:'technique'!F$96,MATCH($B23,technique!$P$13:'technique'!$P$96,0),))</f>
        <v/>
      </c>
      <c r="F23" s="178" t="str">
        <f>IF($B23="","",INDEX(technique!G$13:'technique'!G$96,MATCH($B23,technique!$P$13:'technique'!$P$96,0),))</f>
        <v/>
      </c>
      <c r="G23" s="178" t="str">
        <f>IF($B23="","",INDEX(technique!H$13:'technique'!H$96,MATCH($B23,technique!$P$13:'technique'!$P$96,0),))</f>
        <v/>
      </c>
      <c r="H23" s="178" t="str">
        <f>IF($B23="","",INDEX(technique!I$13:'technique'!I$96,MATCH($B23,technique!$P$13:'technique'!$P$96,0),))</f>
        <v/>
      </c>
      <c r="I23" s="178" t="str">
        <f>IF($B23="","",INDEX(technique!J$13:'technique'!J$96,MATCH($B23,technique!$P$13:'technique'!$P$96,0),))</f>
        <v/>
      </c>
      <c r="J23" s="182" t="str">
        <f>IF($B23="","",INDEX(technique!K$13:'technique'!K$96,MATCH($B23,technique!$P$13:'technique'!$P$96,0),))</f>
        <v/>
      </c>
      <c r="K23" s="183" t="str">
        <f>IF($B23="","",INDEX(technique!L$13:'technique'!L$96,MATCH($B23,technique!$P$13:'technique'!$P$96,0),))</f>
        <v/>
      </c>
      <c r="L23" s="184">
        <f>IF(technique!L24&lt;&gt;"",1,0)</f>
        <v>0</v>
      </c>
      <c r="M23" s="185">
        <f>IF(L23=0,0,SUM(L$12:$L23))</f>
        <v>0</v>
      </c>
      <c r="N23" s="172"/>
      <c r="O23" s="19"/>
      <c r="P23" s="19"/>
      <c r="Q23" s="19"/>
      <c r="R23" s="19"/>
      <c r="S23" s="19"/>
      <c r="T23" s="19"/>
      <c r="U23" s="19"/>
      <c r="V23" s="19"/>
      <c r="W23" s="19"/>
    </row>
    <row r="24" spans="1:23" s="61" customFormat="1" ht="10.5" customHeight="1">
      <c r="A24" s="62"/>
      <c r="B24" s="178" t="str">
        <f t="shared" si="0"/>
        <v/>
      </c>
      <c r="C24" s="179" t="str">
        <f>IF($B24="","",INDEX(technique!C$13:'technique'!C$96,MATCH($B24,technique!$P$13:'technique'!$P$96,0),))</f>
        <v/>
      </c>
      <c r="D24" s="180" t="str">
        <f>IF($B24="","",INDEX(technique!E$13:'technique'!E$96,MATCH($B24,technique!$P$13:'technique'!$P$96,0),))</f>
        <v/>
      </c>
      <c r="E24" s="181" t="str">
        <f>IF($B24="","",INDEX(technique!F$13:'technique'!F$96,MATCH($B24,technique!$P$13:'technique'!$P$96,0),))</f>
        <v/>
      </c>
      <c r="F24" s="178" t="str">
        <f>IF($B24="","",INDEX(technique!G$13:'technique'!G$96,MATCH($B24,technique!$P$13:'technique'!$P$96,0),))</f>
        <v/>
      </c>
      <c r="G24" s="178" t="str">
        <f>IF($B24="","",INDEX(technique!H$13:'technique'!H$96,MATCH($B24,technique!$P$13:'technique'!$P$96,0),))</f>
        <v/>
      </c>
      <c r="H24" s="178" t="str">
        <f>IF($B24="","",INDEX(technique!I$13:'technique'!I$96,MATCH($B24,technique!$P$13:'technique'!$P$96,0),))</f>
        <v/>
      </c>
      <c r="I24" s="178" t="str">
        <f>IF($B24="","",INDEX(technique!J$13:'technique'!J$96,MATCH($B24,technique!$P$13:'technique'!$P$96,0),))</f>
        <v/>
      </c>
      <c r="J24" s="182" t="str">
        <f>IF($B24="","",INDEX(technique!K$13:'technique'!K$96,MATCH($B24,technique!$P$13:'technique'!$P$96,0),))</f>
        <v/>
      </c>
      <c r="K24" s="183" t="str">
        <f>IF($B24="","",INDEX(technique!L$13:'technique'!L$96,MATCH($B24,technique!$P$13:'technique'!$P$96,0),))</f>
        <v/>
      </c>
      <c r="L24" s="184">
        <f>IF(technique!L25&lt;&gt;"",1,0)</f>
        <v>0</v>
      </c>
      <c r="M24" s="185">
        <f>IF(L24=0,0,SUM(L$12:$L24))</f>
        <v>0</v>
      </c>
      <c r="N24" s="172"/>
      <c r="O24" s="19"/>
      <c r="P24" s="19"/>
      <c r="Q24" s="19"/>
      <c r="R24" s="19"/>
      <c r="S24" s="19"/>
      <c r="T24" s="19"/>
      <c r="U24" s="19"/>
      <c r="V24" s="19"/>
      <c r="W24" s="19"/>
    </row>
    <row r="25" spans="1:23" s="61" customFormat="1" ht="10.5" customHeight="1">
      <c r="A25" s="62"/>
      <c r="B25" s="178" t="str">
        <f t="shared" si="0"/>
        <v/>
      </c>
      <c r="C25" s="179" t="str">
        <f>IF($B25="","",INDEX(technique!C$13:'technique'!C$96,MATCH($B25,technique!$P$13:'technique'!$P$96,0),))</f>
        <v/>
      </c>
      <c r="D25" s="180" t="str">
        <f>IF($B25="","",INDEX(technique!E$13:'technique'!E$96,MATCH($B25,technique!$P$13:'technique'!$P$96,0),))</f>
        <v/>
      </c>
      <c r="E25" s="181" t="str">
        <f>IF($B25="","",INDEX(technique!F$13:'technique'!F$96,MATCH($B25,technique!$P$13:'technique'!$P$96,0),))</f>
        <v/>
      </c>
      <c r="F25" s="178" t="str">
        <f>IF($B25="","",INDEX(technique!G$13:'technique'!G$96,MATCH($B25,technique!$P$13:'technique'!$P$96,0),))</f>
        <v/>
      </c>
      <c r="G25" s="178" t="str">
        <f>IF($B25="","",INDEX(technique!H$13:'technique'!H$96,MATCH($B25,technique!$P$13:'technique'!$P$96,0),))</f>
        <v/>
      </c>
      <c r="H25" s="178" t="str">
        <f>IF($B25="","",INDEX(technique!I$13:'technique'!I$96,MATCH($B25,technique!$P$13:'technique'!$P$96,0),))</f>
        <v/>
      </c>
      <c r="I25" s="178" t="str">
        <f>IF($B25="","",INDEX(technique!J$13:'technique'!J$96,MATCH($B25,technique!$P$13:'technique'!$P$96,0),))</f>
        <v/>
      </c>
      <c r="J25" s="182" t="str">
        <f>IF($B25="","",INDEX(technique!K$13:'technique'!K$96,MATCH($B25,technique!$P$13:'technique'!$P$96,0),))</f>
        <v/>
      </c>
      <c r="K25" s="183" t="str">
        <f>IF($B25="","",INDEX(technique!L$13:'technique'!L$96,MATCH($B25,technique!$P$13:'technique'!$P$96,0),))</f>
        <v/>
      </c>
      <c r="L25" s="184">
        <f>IF(technique!L26&lt;&gt;"",1,0)</f>
        <v>0</v>
      </c>
      <c r="M25" s="185">
        <f>IF(L25=0,0,SUM(L$12:$L25))</f>
        <v>0</v>
      </c>
      <c r="N25" s="172"/>
      <c r="O25" s="19"/>
      <c r="P25" s="19"/>
      <c r="Q25" s="19"/>
      <c r="R25" s="19"/>
      <c r="S25" s="19"/>
      <c r="T25" s="19"/>
      <c r="U25" s="19"/>
      <c r="V25" s="19"/>
      <c r="W25" s="19"/>
    </row>
    <row r="26" spans="1:23" s="61" customFormat="1" ht="10.5" customHeight="1">
      <c r="A26" s="62"/>
      <c r="B26" s="178" t="str">
        <f t="shared" si="0"/>
        <v/>
      </c>
      <c r="C26" s="179" t="str">
        <f>IF($B26="","",INDEX(technique!C$13:'technique'!C$96,MATCH($B26,technique!$P$13:'technique'!$P$96,0),))</f>
        <v/>
      </c>
      <c r="D26" s="180" t="str">
        <f>IF($B26="","",INDEX(technique!E$13:'technique'!E$96,MATCH($B26,technique!$P$13:'technique'!$P$96,0),))</f>
        <v/>
      </c>
      <c r="E26" s="181" t="str">
        <f>IF($B26="","",INDEX(technique!F$13:'technique'!F$96,MATCH($B26,technique!$P$13:'technique'!$P$96,0),))</f>
        <v/>
      </c>
      <c r="F26" s="178" t="str">
        <f>IF($B26="","",INDEX(technique!G$13:'technique'!G$96,MATCH($B26,technique!$P$13:'technique'!$P$96,0),))</f>
        <v/>
      </c>
      <c r="G26" s="178" t="str">
        <f>IF($B26="","",INDEX(technique!H$13:'technique'!H$96,MATCH($B26,technique!$P$13:'technique'!$P$96,0),))</f>
        <v/>
      </c>
      <c r="H26" s="178" t="str">
        <f>IF($B26="","",INDEX(technique!I$13:'technique'!I$96,MATCH($B26,technique!$P$13:'technique'!$P$96,0),))</f>
        <v/>
      </c>
      <c r="I26" s="178" t="str">
        <f>IF($B26="","",INDEX(technique!J$13:'technique'!J$96,MATCH($B26,technique!$P$13:'technique'!$P$96,0),))</f>
        <v/>
      </c>
      <c r="J26" s="182" t="str">
        <f>IF($B26="","",INDEX(technique!K$13:'technique'!K$96,MATCH($B26,technique!$P$13:'technique'!$P$96,0),))</f>
        <v/>
      </c>
      <c r="K26" s="183" t="str">
        <f>IF($B26="","",INDEX(technique!L$13:'technique'!L$96,MATCH($B26,technique!$P$13:'technique'!$P$96,0),))</f>
        <v/>
      </c>
      <c r="L26" s="184">
        <f>IF(technique!L27&lt;&gt;"",1,0)</f>
        <v>0</v>
      </c>
      <c r="M26" s="185">
        <f>IF(L26=0,0,SUM(L$12:$L26))</f>
        <v>0</v>
      </c>
      <c r="N26" s="172"/>
      <c r="O26" s="19"/>
      <c r="P26" s="19"/>
      <c r="Q26" s="19"/>
      <c r="R26" s="19"/>
      <c r="S26" s="19"/>
      <c r="T26" s="19"/>
      <c r="U26" s="19"/>
      <c r="V26" s="19"/>
      <c r="W26" s="19"/>
    </row>
    <row r="27" spans="1:23" s="61" customFormat="1" ht="10.5" customHeight="1">
      <c r="A27" s="62"/>
      <c r="B27" s="178" t="str">
        <f t="shared" si="0"/>
        <v/>
      </c>
      <c r="C27" s="179" t="str">
        <f>IF($B27="","",INDEX(technique!C$13:'technique'!C$96,MATCH($B27,technique!$P$13:'technique'!$P$96,0),))</f>
        <v/>
      </c>
      <c r="D27" s="180" t="str">
        <f>IF($B27="","",INDEX(technique!E$13:'technique'!E$96,MATCH($B27,technique!$P$13:'technique'!$P$96,0),))</f>
        <v/>
      </c>
      <c r="E27" s="181" t="str">
        <f>IF($B27="","",INDEX(technique!F$13:'technique'!F$96,MATCH($B27,technique!$P$13:'technique'!$P$96,0),))</f>
        <v/>
      </c>
      <c r="F27" s="178" t="str">
        <f>IF($B27="","",INDEX(technique!G$13:'technique'!G$96,MATCH($B27,technique!$P$13:'technique'!$P$96,0),))</f>
        <v/>
      </c>
      <c r="G27" s="178" t="str">
        <f>IF($B27="","",INDEX(technique!H$13:'technique'!H$96,MATCH($B27,technique!$P$13:'technique'!$P$96,0),))</f>
        <v/>
      </c>
      <c r="H27" s="178" t="str">
        <f>IF($B27="","",INDEX(technique!I$13:'technique'!I$96,MATCH($B27,technique!$P$13:'technique'!$P$96,0),))</f>
        <v/>
      </c>
      <c r="I27" s="178" t="str">
        <f>IF($B27="","",INDEX(technique!J$13:'technique'!J$96,MATCH($B27,technique!$P$13:'technique'!$P$96,0),))</f>
        <v/>
      </c>
      <c r="J27" s="182" t="str">
        <f>IF($B27="","",INDEX(technique!K$13:'technique'!K$96,MATCH($B27,technique!$P$13:'technique'!$P$96,0),))</f>
        <v/>
      </c>
      <c r="K27" s="183" t="str">
        <f>IF($B27="","",INDEX(technique!L$13:'technique'!L$96,MATCH($B27,technique!$P$13:'technique'!$P$96,0),))</f>
        <v/>
      </c>
      <c r="L27" s="184">
        <f>IF(technique!L28&lt;&gt;"",1,0)</f>
        <v>0</v>
      </c>
      <c r="M27" s="185">
        <f>IF(L27=0,0,SUM(L$12:$L27))</f>
        <v>0</v>
      </c>
      <c r="N27" s="172"/>
      <c r="O27" s="19"/>
      <c r="P27" s="19"/>
      <c r="Q27" s="19"/>
      <c r="R27" s="19"/>
      <c r="S27" s="19"/>
      <c r="T27" s="19"/>
      <c r="U27" s="19"/>
      <c r="V27" s="19"/>
      <c r="W27" s="19"/>
    </row>
    <row r="28" spans="1:23" s="61" customFormat="1" ht="10.5" customHeight="1">
      <c r="A28" s="62"/>
      <c r="B28" s="178" t="str">
        <f t="shared" si="0"/>
        <v/>
      </c>
      <c r="C28" s="179" t="str">
        <f>IF($B28="","",INDEX(technique!C$13:'technique'!C$96,MATCH($B28,technique!$P$13:'technique'!$P$96,0),))</f>
        <v/>
      </c>
      <c r="D28" s="180" t="str">
        <f>IF($B28="","",INDEX(technique!E$13:'technique'!E$96,MATCH($B28,technique!$P$13:'technique'!$P$96,0),))</f>
        <v/>
      </c>
      <c r="E28" s="181" t="str">
        <f>IF($B28="","",INDEX(technique!F$13:'technique'!F$96,MATCH($B28,technique!$P$13:'technique'!$P$96,0),))</f>
        <v/>
      </c>
      <c r="F28" s="178" t="str">
        <f>IF($B28="","",INDEX(technique!G$13:'technique'!G$96,MATCH($B28,technique!$P$13:'technique'!$P$96,0),))</f>
        <v/>
      </c>
      <c r="G28" s="178" t="str">
        <f>IF($B28="","",INDEX(technique!H$13:'technique'!H$96,MATCH($B28,technique!$P$13:'technique'!$P$96,0),))</f>
        <v/>
      </c>
      <c r="H28" s="178" t="str">
        <f>IF($B28="","",INDEX(technique!I$13:'technique'!I$96,MATCH($B28,technique!$P$13:'technique'!$P$96,0),))</f>
        <v/>
      </c>
      <c r="I28" s="178" t="str">
        <f>IF($B28="","",INDEX(technique!J$13:'technique'!J$96,MATCH($B28,technique!$P$13:'technique'!$P$96,0),))</f>
        <v/>
      </c>
      <c r="J28" s="182" t="str">
        <f>IF($B28="","",INDEX(technique!K$13:'technique'!K$96,MATCH($B28,technique!$P$13:'technique'!$P$96,0),))</f>
        <v/>
      </c>
      <c r="K28" s="183" t="str">
        <f>IF($B28="","",INDEX(technique!L$13:'technique'!L$96,MATCH($B28,technique!$P$13:'technique'!$P$96,0),))</f>
        <v/>
      </c>
      <c r="L28" s="184">
        <f>IF(technique!L29&lt;&gt;"",1,0)</f>
        <v>0</v>
      </c>
      <c r="M28" s="185">
        <f>IF(L28=0,0,SUM(L$12:$L28))</f>
        <v>0</v>
      </c>
      <c r="N28" s="172"/>
      <c r="O28" s="19"/>
      <c r="P28" s="19"/>
      <c r="Q28" s="19"/>
      <c r="R28" s="19"/>
      <c r="S28" s="19"/>
      <c r="T28" s="19"/>
      <c r="U28" s="19"/>
      <c r="V28" s="19"/>
      <c r="W28" s="19"/>
    </row>
    <row r="29" spans="1:23" s="61" customFormat="1" ht="10.5" customHeight="1">
      <c r="A29" s="62"/>
      <c r="B29" s="178" t="str">
        <f t="shared" si="0"/>
        <v/>
      </c>
      <c r="C29" s="179" t="str">
        <f>IF($B29="","",INDEX(technique!C$13:'technique'!C$96,MATCH($B29,technique!$P$13:'technique'!$P$96,0),))</f>
        <v/>
      </c>
      <c r="D29" s="180" t="str">
        <f>IF($B29="","",INDEX(technique!E$13:'technique'!E$96,MATCH($B29,technique!$P$13:'technique'!$P$96,0),))</f>
        <v/>
      </c>
      <c r="E29" s="181" t="str">
        <f>IF($B29="","",INDEX(technique!F$13:'technique'!F$96,MATCH($B29,technique!$P$13:'technique'!$P$96,0),))</f>
        <v/>
      </c>
      <c r="F29" s="178" t="str">
        <f>IF($B29="","",INDEX(technique!G$13:'technique'!G$96,MATCH($B29,technique!$P$13:'technique'!$P$96,0),))</f>
        <v/>
      </c>
      <c r="G29" s="178" t="str">
        <f>IF($B29="","",INDEX(technique!H$13:'technique'!H$96,MATCH($B29,technique!$P$13:'technique'!$P$96,0),))</f>
        <v/>
      </c>
      <c r="H29" s="178" t="str">
        <f>IF($B29="","",INDEX(technique!I$13:'technique'!I$96,MATCH($B29,technique!$P$13:'technique'!$P$96,0),))</f>
        <v/>
      </c>
      <c r="I29" s="178" t="str">
        <f>IF($B29="","",INDEX(technique!J$13:'technique'!J$96,MATCH($B29,technique!$P$13:'technique'!$P$96,0),))</f>
        <v/>
      </c>
      <c r="J29" s="182" t="str">
        <f>IF($B29="","",INDEX(technique!K$13:'technique'!K$96,MATCH($B29,technique!$P$13:'technique'!$P$96,0),))</f>
        <v/>
      </c>
      <c r="K29" s="183" t="str">
        <f>IF($B29="","",INDEX(technique!L$13:'technique'!L$96,MATCH($B29,technique!$P$13:'technique'!$P$96,0),))</f>
        <v/>
      </c>
      <c r="L29" s="184">
        <f>IF(technique!L30&lt;&gt;"",1,0)</f>
        <v>0</v>
      </c>
      <c r="M29" s="185">
        <f>IF(L29=0,0,SUM(L$12:$L29))</f>
        <v>0</v>
      </c>
      <c r="N29" s="172"/>
      <c r="O29" s="19"/>
      <c r="P29" s="19"/>
      <c r="Q29" s="19"/>
      <c r="R29" s="19"/>
      <c r="S29" s="19"/>
      <c r="T29" s="19"/>
      <c r="U29" s="19"/>
      <c r="V29" s="19"/>
      <c r="W29" s="19"/>
    </row>
    <row r="30" spans="1:23" s="61" customFormat="1" ht="10.5" customHeight="1">
      <c r="A30" s="62"/>
      <c r="B30" s="178" t="str">
        <f t="shared" si="0"/>
        <v/>
      </c>
      <c r="C30" s="179" t="str">
        <f>IF($B30="","",INDEX(technique!C$13:'technique'!C$96,MATCH($B30,technique!$P$13:'technique'!$P$96,0),))</f>
        <v/>
      </c>
      <c r="D30" s="180" t="str">
        <f>IF($B30="","",INDEX(technique!E$13:'technique'!E$96,MATCH($B30,technique!$P$13:'technique'!$P$96,0),))</f>
        <v/>
      </c>
      <c r="E30" s="181" t="str">
        <f>IF($B30="","",INDEX(technique!F$13:'technique'!F$96,MATCH($B30,technique!$P$13:'technique'!$P$96,0),))</f>
        <v/>
      </c>
      <c r="F30" s="178" t="str">
        <f>IF($B30="","",INDEX(technique!G$13:'technique'!G$96,MATCH($B30,technique!$P$13:'technique'!$P$96,0),))</f>
        <v/>
      </c>
      <c r="G30" s="178" t="str">
        <f>IF($B30="","",INDEX(technique!H$13:'technique'!H$96,MATCH($B30,technique!$P$13:'technique'!$P$96,0),))</f>
        <v/>
      </c>
      <c r="H30" s="178" t="str">
        <f>IF($B30="","",INDEX(technique!I$13:'technique'!I$96,MATCH($B30,technique!$P$13:'technique'!$P$96,0),))</f>
        <v/>
      </c>
      <c r="I30" s="178" t="str">
        <f>IF($B30="","",INDEX(technique!J$13:'technique'!J$96,MATCH($B30,technique!$P$13:'technique'!$P$96,0),))</f>
        <v/>
      </c>
      <c r="J30" s="182" t="str">
        <f>IF($B30="","",INDEX(technique!K$13:'technique'!K$96,MATCH($B30,technique!$P$13:'technique'!$P$96,0),))</f>
        <v/>
      </c>
      <c r="K30" s="183" t="str">
        <f>IF($B30="","",INDEX(technique!L$13:'technique'!L$96,MATCH($B30,technique!$P$13:'technique'!$P$96,0),))</f>
        <v/>
      </c>
      <c r="L30" s="184">
        <f>IF(technique!L31&lt;&gt;"",1,0)</f>
        <v>0</v>
      </c>
      <c r="M30" s="185">
        <f>IF(L30=0,0,SUM(L$12:$L30))</f>
        <v>0</v>
      </c>
      <c r="N30" s="172"/>
      <c r="O30" s="19"/>
      <c r="P30" s="19"/>
      <c r="Q30" s="19"/>
      <c r="R30" s="19"/>
      <c r="S30" s="19"/>
      <c r="T30" s="19"/>
      <c r="U30" s="19"/>
      <c r="V30" s="19"/>
      <c r="W30" s="19"/>
    </row>
    <row r="31" spans="1:23" s="61" customFormat="1" ht="10.5" customHeight="1">
      <c r="A31" s="62"/>
      <c r="B31" s="178" t="str">
        <f t="shared" si="0"/>
        <v/>
      </c>
      <c r="C31" s="179" t="str">
        <f>IF($B31="","",INDEX(technique!C$13:'technique'!C$96,MATCH($B31,technique!$P$13:'technique'!$P$96,0),))</f>
        <v/>
      </c>
      <c r="D31" s="180" t="str">
        <f>IF($B31="","",INDEX(technique!E$13:'technique'!E$96,MATCH($B31,technique!$P$13:'technique'!$P$96,0),))</f>
        <v/>
      </c>
      <c r="E31" s="181" t="str">
        <f>IF($B31="","",INDEX(technique!F$13:'technique'!F$96,MATCH($B31,technique!$P$13:'technique'!$P$96,0),))</f>
        <v/>
      </c>
      <c r="F31" s="178" t="str">
        <f>IF($B31="","",INDEX(technique!G$13:'technique'!G$96,MATCH($B31,technique!$P$13:'technique'!$P$96,0),))</f>
        <v/>
      </c>
      <c r="G31" s="178" t="str">
        <f>IF($B31="","",INDEX(technique!H$13:'technique'!H$96,MATCH($B31,technique!$P$13:'technique'!$P$96,0),))</f>
        <v/>
      </c>
      <c r="H31" s="178" t="str">
        <f>IF($B31="","",INDEX(technique!I$13:'technique'!I$96,MATCH($B31,technique!$P$13:'technique'!$P$96,0),))</f>
        <v/>
      </c>
      <c r="I31" s="178" t="str">
        <f>IF($B31="","",INDEX(technique!J$13:'technique'!J$96,MATCH($B31,technique!$P$13:'technique'!$P$96,0),))</f>
        <v/>
      </c>
      <c r="J31" s="182" t="str">
        <f>IF($B31="","",INDEX(technique!K$13:'technique'!K$96,MATCH($B31,technique!$P$13:'technique'!$P$96,0),))</f>
        <v/>
      </c>
      <c r="K31" s="183" t="str">
        <f>IF($B31="","",INDEX(technique!L$13:'technique'!L$96,MATCH($B31,technique!$P$13:'technique'!$P$96,0),))</f>
        <v/>
      </c>
      <c r="L31" s="184">
        <f>IF(technique!L32&lt;&gt;"",1,0)</f>
        <v>0</v>
      </c>
      <c r="M31" s="185">
        <f>IF(L31=0,0,SUM(L$12:$L31))</f>
        <v>0</v>
      </c>
      <c r="N31" s="172"/>
      <c r="O31" s="19"/>
      <c r="P31" s="19"/>
      <c r="Q31" s="19"/>
      <c r="R31" s="19"/>
      <c r="S31" s="19"/>
      <c r="T31" s="19"/>
      <c r="U31" s="19"/>
      <c r="V31" s="19"/>
      <c r="W31" s="19"/>
    </row>
    <row r="32" spans="1:23" s="61" customFormat="1" ht="10.5" customHeight="1">
      <c r="A32" s="62"/>
      <c r="B32" s="178" t="str">
        <f t="shared" si="0"/>
        <v/>
      </c>
      <c r="C32" s="179" t="str">
        <f>IF($B32="","",INDEX(technique!C$13:'technique'!C$96,MATCH($B32,technique!$P$13:'technique'!$P$96,0),))</f>
        <v/>
      </c>
      <c r="D32" s="180" t="str">
        <f>IF($B32="","",INDEX(technique!E$13:'technique'!E$96,MATCH($B32,technique!$P$13:'technique'!$P$96,0),))</f>
        <v/>
      </c>
      <c r="E32" s="181" t="str">
        <f>IF($B32="","",INDEX(technique!F$13:'technique'!F$96,MATCH($B32,technique!$P$13:'technique'!$P$96,0),))</f>
        <v/>
      </c>
      <c r="F32" s="178" t="str">
        <f>IF($B32="","",INDEX(technique!G$13:'technique'!G$96,MATCH($B32,technique!$P$13:'technique'!$P$96,0),))</f>
        <v/>
      </c>
      <c r="G32" s="178" t="str">
        <f>IF($B32="","",INDEX(technique!H$13:'technique'!H$96,MATCH($B32,technique!$P$13:'technique'!$P$96,0),))</f>
        <v/>
      </c>
      <c r="H32" s="178" t="str">
        <f>IF($B32="","",INDEX(technique!I$13:'technique'!I$96,MATCH($B32,technique!$P$13:'technique'!$P$96,0),))</f>
        <v/>
      </c>
      <c r="I32" s="178" t="str">
        <f>IF($B32="","",INDEX(technique!J$13:'technique'!J$96,MATCH($B32,technique!$P$13:'technique'!$P$96,0),))</f>
        <v/>
      </c>
      <c r="J32" s="182" t="str">
        <f>IF($B32="","",INDEX(technique!K$13:'technique'!K$96,MATCH($B32,technique!$P$13:'technique'!$P$96,0),))</f>
        <v/>
      </c>
      <c r="K32" s="183" t="str">
        <f>IF($B32="","",INDEX(technique!L$13:'technique'!L$96,MATCH($B32,technique!$P$13:'technique'!$P$96,0),))</f>
        <v/>
      </c>
      <c r="L32" s="184">
        <f>IF(technique!L33&lt;&gt;"",1,0)</f>
        <v>0</v>
      </c>
      <c r="M32" s="185">
        <f>IF(L32=0,0,SUM(L$12:$L32))</f>
        <v>0</v>
      </c>
      <c r="N32" s="172"/>
      <c r="O32" s="19"/>
      <c r="P32" s="19"/>
      <c r="Q32" s="19"/>
      <c r="R32" s="19"/>
      <c r="S32" s="19"/>
      <c r="T32" s="19"/>
      <c r="U32" s="19"/>
      <c r="V32" s="19"/>
      <c r="W32" s="19"/>
    </row>
    <row r="33" spans="1:23" s="61" customFormat="1" ht="10.5" customHeight="1">
      <c r="A33" s="62"/>
      <c r="B33" s="178" t="str">
        <f t="shared" si="0"/>
        <v/>
      </c>
      <c r="C33" s="179" t="str">
        <f>IF($B33="","",INDEX(technique!C$13:'technique'!C$96,MATCH($B33,technique!$P$13:'technique'!$P$96,0),))</f>
        <v/>
      </c>
      <c r="D33" s="180" t="str">
        <f>IF($B33="","",INDEX(technique!E$13:'technique'!E$96,MATCH($B33,technique!$P$13:'technique'!$P$96,0),))</f>
        <v/>
      </c>
      <c r="E33" s="181" t="str">
        <f>IF($B33="","",INDEX(technique!F$13:'technique'!F$96,MATCH($B33,technique!$P$13:'technique'!$P$96,0),))</f>
        <v/>
      </c>
      <c r="F33" s="178" t="str">
        <f>IF($B33="","",INDEX(technique!G$13:'technique'!G$96,MATCH($B33,technique!$P$13:'technique'!$P$96,0),))</f>
        <v/>
      </c>
      <c r="G33" s="178" t="str">
        <f>IF($B33="","",INDEX(technique!H$13:'technique'!H$96,MATCH($B33,technique!$P$13:'technique'!$P$96,0),))</f>
        <v/>
      </c>
      <c r="H33" s="178" t="str">
        <f>IF($B33="","",INDEX(technique!I$13:'technique'!I$96,MATCH($B33,technique!$P$13:'technique'!$P$96,0),))</f>
        <v/>
      </c>
      <c r="I33" s="178" t="str">
        <f>IF($B33="","",INDEX(technique!J$13:'technique'!J$96,MATCH($B33,technique!$P$13:'technique'!$P$96,0),))</f>
        <v/>
      </c>
      <c r="J33" s="182" t="str">
        <f>IF($B33="","",INDEX(technique!K$13:'technique'!K$96,MATCH($B33,technique!$P$13:'technique'!$P$96,0),))</f>
        <v/>
      </c>
      <c r="K33" s="183" t="str">
        <f>IF($B33="","",INDEX(technique!L$13:'technique'!L$96,MATCH($B33,technique!$P$13:'technique'!$P$96,0),))</f>
        <v/>
      </c>
      <c r="L33" s="184">
        <f>IF(technique!L34&lt;&gt;"",1,0)</f>
        <v>0</v>
      </c>
      <c r="M33" s="185">
        <f>IF(L33=0,0,SUM(L$12:$L33))</f>
        <v>0</v>
      </c>
      <c r="N33" s="172"/>
      <c r="O33" s="19"/>
      <c r="P33" s="19"/>
      <c r="Q33" s="19"/>
      <c r="R33" s="19"/>
      <c r="S33" s="19"/>
      <c r="T33" s="19"/>
      <c r="U33" s="19"/>
      <c r="V33" s="19"/>
      <c r="W33" s="19"/>
    </row>
    <row r="34" spans="1:23" s="61" customFormat="1" ht="10.5" customHeight="1">
      <c r="A34" s="62"/>
      <c r="B34" s="178" t="str">
        <f t="shared" si="0"/>
        <v/>
      </c>
      <c r="C34" s="179" t="str">
        <f>IF($B34="","",INDEX(technique!C$13:'technique'!C$96,MATCH($B34,technique!$P$13:'technique'!$P$96,0),))</f>
        <v/>
      </c>
      <c r="D34" s="180" t="str">
        <f>IF($B34="","",INDEX(technique!E$13:'technique'!E$96,MATCH($B34,technique!$P$13:'technique'!$P$96,0),))</f>
        <v/>
      </c>
      <c r="E34" s="181" t="str">
        <f>IF($B34="","",INDEX(technique!F$13:'technique'!F$96,MATCH($B34,technique!$P$13:'technique'!$P$96,0),))</f>
        <v/>
      </c>
      <c r="F34" s="178" t="str">
        <f>IF($B34="","",INDEX(technique!G$13:'technique'!G$96,MATCH($B34,technique!$P$13:'technique'!$P$96,0),))</f>
        <v/>
      </c>
      <c r="G34" s="178" t="str">
        <f>IF($B34="","",INDEX(technique!H$13:'technique'!H$96,MATCH($B34,technique!$P$13:'technique'!$P$96,0),))</f>
        <v/>
      </c>
      <c r="H34" s="178" t="str">
        <f>IF($B34="","",INDEX(technique!I$13:'technique'!I$96,MATCH($B34,technique!$P$13:'technique'!$P$96,0),))</f>
        <v/>
      </c>
      <c r="I34" s="178" t="str">
        <f>IF($B34="","",INDEX(technique!J$13:'technique'!J$96,MATCH($B34,technique!$P$13:'technique'!$P$96,0),))</f>
        <v/>
      </c>
      <c r="J34" s="182" t="str">
        <f>IF($B34="","",INDEX(technique!K$13:'technique'!K$96,MATCH($B34,technique!$P$13:'technique'!$P$96,0),))</f>
        <v/>
      </c>
      <c r="K34" s="183" t="str">
        <f>IF($B34="","",INDEX(technique!L$13:'technique'!L$96,MATCH($B34,technique!$P$13:'technique'!$P$96,0),))</f>
        <v/>
      </c>
      <c r="L34" s="184">
        <f>IF(technique!L35&lt;&gt;"",1,0)</f>
        <v>0</v>
      </c>
      <c r="M34" s="185">
        <f>IF(L34=0,0,SUM(L$12:$L34))</f>
        <v>0</v>
      </c>
      <c r="N34" s="172"/>
      <c r="O34" s="19"/>
      <c r="P34" s="19"/>
      <c r="Q34" s="19"/>
      <c r="R34" s="19"/>
      <c r="S34" s="19"/>
      <c r="T34" s="19"/>
      <c r="U34" s="19"/>
      <c r="V34" s="19"/>
      <c r="W34" s="19"/>
    </row>
    <row r="35" spans="1:23" s="61" customFormat="1" ht="10.5" customHeight="1">
      <c r="A35" s="62"/>
      <c r="B35" s="178" t="str">
        <f t="shared" si="0"/>
        <v/>
      </c>
      <c r="C35" s="179" t="str">
        <f>IF($B35="","",INDEX(technique!C$13:'technique'!C$96,MATCH($B35,technique!$P$13:'technique'!$P$96,0),))</f>
        <v/>
      </c>
      <c r="D35" s="180" t="str">
        <f>IF($B35="","",INDEX(technique!E$13:'technique'!E$96,MATCH($B35,technique!$P$13:'technique'!$P$96,0),))</f>
        <v/>
      </c>
      <c r="E35" s="181" t="str">
        <f>IF($B35="","",INDEX(technique!F$13:'technique'!F$96,MATCH($B35,technique!$P$13:'technique'!$P$96,0),))</f>
        <v/>
      </c>
      <c r="F35" s="178" t="str">
        <f>IF($B35="","",INDEX(technique!G$13:'technique'!G$96,MATCH($B35,technique!$P$13:'technique'!$P$96,0),))</f>
        <v/>
      </c>
      <c r="G35" s="178" t="str">
        <f>IF($B35="","",INDEX(technique!H$13:'technique'!H$96,MATCH($B35,technique!$P$13:'technique'!$P$96,0),))</f>
        <v/>
      </c>
      <c r="H35" s="178" t="str">
        <f>IF($B35="","",INDEX(technique!I$13:'technique'!I$96,MATCH($B35,technique!$P$13:'technique'!$P$96,0),))</f>
        <v/>
      </c>
      <c r="I35" s="178" t="str">
        <f>IF($B35="","",INDEX(technique!J$13:'technique'!J$96,MATCH($B35,technique!$P$13:'technique'!$P$96,0),))</f>
        <v/>
      </c>
      <c r="J35" s="182" t="str">
        <f>IF($B35="","",INDEX(technique!K$13:'technique'!K$96,MATCH($B35,technique!$P$13:'technique'!$P$96,0),))</f>
        <v/>
      </c>
      <c r="K35" s="183" t="str">
        <f>IF($B35="","",INDEX(technique!L$13:'technique'!L$96,MATCH($B35,technique!$P$13:'technique'!$P$96,0),))</f>
        <v/>
      </c>
      <c r="L35" s="184">
        <f>IF(technique!L36&lt;&gt;"",1,0)</f>
        <v>0</v>
      </c>
      <c r="M35" s="185">
        <f>IF(L35=0,0,SUM(L$12:$L35))</f>
        <v>0</v>
      </c>
      <c r="N35" s="172"/>
      <c r="O35" s="19"/>
      <c r="P35" s="19"/>
      <c r="Q35" s="19"/>
      <c r="R35" s="19"/>
      <c r="S35" s="19"/>
      <c r="T35" s="19"/>
      <c r="U35" s="19"/>
      <c r="V35" s="19"/>
      <c r="W35" s="19"/>
    </row>
    <row r="36" spans="1:23" s="61" customFormat="1" ht="10.5" customHeight="1">
      <c r="A36" s="62"/>
      <c r="B36" s="178" t="str">
        <f t="shared" si="0"/>
        <v/>
      </c>
      <c r="C36" s="179" t="str">
        <f>IF($B36="","",INDEX(technique!C$13:'technique'!C$96,MATCH($B36,technique!$P$13:'technique'!$P$96,0),))</f>
        <v/>
      </c>
      <c r="D36" s="180" t="str">
        <f>IF($B36="","",INDEX(technique!E$13:'technique'!E$96,MATCH($B36,technique!$P$13:'technique'!$P$96,0),))</f>
        <v/>
      </c>
      <c r="E36" s="181" t="str">
        <f>IF($B36="","",INDEX(technique!F$13:'technique'!F$96,MATCH($B36,technique!$P$13:'technique'!$P$96,0),))</f>
        <v/>
      </c>
      <c r="F36" s="178" t="str">
        <f>IF($B36="","",INDEX(technique!G$13:'technique'!G$96,MATCH($B36,technique!$P$13:'technique'!$P$96,0),))</f>
        <v/>
      </c>
      <c r="G36" s="178" t="str">
        <f>IF($B36="","",INDEX(technique!H$13:'technique'!H$96,MATCH($B36,technique!$P$13:'technique'!$P$96,0),))</f>
        <v/>
      </c>
      <c r="H36" s="178" t="str">
        <f>IF($B36="","",INDEX(technique!I$13:'technique'!I$96,MATCH($B36,technique!$P$13:'technique'!$P$96,0),))</f>
        <v/>
      </c>
      <c r="I36" s="178" t="str">
        <f>IF($B36="","",INDEX(technique!J$13:'technique'!J$96,MATCH($B36,technique!$P$13:'technique'!$P$96,0),))</f>
        <v/>
      </c>
      <c r="J36" s="182" t="str">
        <f>IF($B36="","",INDEX(technique!K$13:'technique'!K$96,MATCH($B36,technique!$P$13:'technique'!$P$96,0),))</f>
        <v/>
      </c>
      <c r="K36" s="183" t="str">
        <f>IF($B36="","",INDEX(technique!L$13:'technique'!L$96,MATCH($B36,technique!$P$13:'technique'!$P$96,0),))</f>
        <v/>
      </c>
      <c r="L36" s="184">
        <f>IF(technique!L37&lt;&gt;"",1,0)</f>
        <v>0</v>
      </c>
      <c r="M36" s="185">
        <f>IF(L36=0,0,SUM(L$12:$L36))</f>
        <v>0</v>
      </c>
      <c r="N36" s="172"/>
      <c r="O36" s="19"/>
      <c r="P36" s="19"/>
      <c r="Q36" s="19"/>
      <c r="R36" s="19"/>
      <c r="S36" s="19"/>
      <c r="T36" s="19"/>
      <c r="U36" s="19"/>
      <c r="V36" s="19"/>
      <c r="W36" s="19"/>
    </row>
    <row r="37" spans="1:23" s="61" customFormat="1" ht="10.5" customHeight="1">
      <c r="A37" s="62"/>
      <c r="B37" s="178" t="str">
        <f t="shared" si="0"/>
        <v/>
      </c>
      <c r="C37" s="179" t="str">
        <f>IF($B37="","",INDEX(technique!C$13:'technique'!C$96,MATCH($B37,technique!$P$13:'technique'!$P$96,0),))</f>
        <v/>
      </c>
      <c r="D37" s="180" t="str">
        <f>IF($B37="","",INDEX(technique!E$13:'technique'!E$96,MATCH($B37,technique!$P$13:'technique'!$P$96,0),))</f>
        <v/>
      </c>
      <c r="E37" s="181" t="str">
        <f>IF($B37="","",INDEX(technique!F$13:'technique'!F$96,MATCH($B37,technique!$P$13:'technique'!$P$96,0),))</f>
        <v/>
      </c>
      <c r="F37" s="178" t="str">
        <f>IF($B37="","",INDEX(technique!G$13:'technique'!G$96,MATCH($B37,technique!$P$13:'technique'!$P$96,0),))</f>
        <v/>
      </c>
      <c r="G37" s="178" t="str">
        <f>IF($B37="","",INDEX(technique!H$13:'technique'!H$96,MATCH($B37,technique!$P$13:'technique'!$P$96,0),))</f>
        <v/>
      </c>
      <c r="H37" s="178" t="str">
        <f>IF($B37="","",INDEX(technique!I$13:'technique'!I$96,MATCH($B37,technique!$P$13:'technique'!$P$96,0),))</f>
        <v/>
      </c>
      <c r="I37" s="178" t="str">
        <f>IF($B37="","",INDEX(technique!J$13:'technique'!J$96,MATCH($B37,technique!$P$13:'technique'!$P$96,0),))</f>
        <v/>
      </c>
      <c r="J37" s="182" t="str">
        <f>IF($B37="","",INDEX(technique!K$13:'technique'!K$96,MATCH($B37,technique!$P$13:'technique'!$P$96,0),))</f>
        <v/>
      </c>
      <c r="K37" s="183" t="str">
        <f>IF($B37="","",INDEX(technique!L$13:'technique'!L$96,MATCH($B37,technique!$P$13:'technique'!$P$96,0),))</f>
        <v/>
      </c>
      <c r="L37" s="184">
        <f>IF(technique!L38&lt;&gt;"",1,0)</f>
        <v>0</v>
      </c>
      <c r="M37" s="185">
        <f>IF(L37=0,0,SUM(L$12:$L37))</f>
        <v>0</v>
      </c>
      <c r="N37" s="172"/>
      <c r="O37" s="19"/>
      <c r="P37" s="19"/>
      <c r="Q37" s="19"/>
      <c r="R37" s="19"/>
      <c r="S37" s="19"/>
      <c r="T37" s="19"/>
      <c r="U37" s="19"/>
      <c r="V37" s="19"/>
      <c r="W37" s="19"/>
    </row>
    <row r="38" spans="1:23" s="61" customFormat="1" ht="10.5" customHeight="1">
      <c r="A38" s="62"/>
      <c r="B38" s="178" t="str">
        <f t="shared" si="0"/>
        <v/>
      </c>
      <c r="C38" s="179" t="str">
        <f>IF($B38="","",INDEX(technique!C$13:'technique'!C$96,MATCH($B38,technique!$P$13:'technique'!$P$96,0),))</f>
        <v/>
      </c>
      <c r="D38" s="180" t="str">
        <f>IF($B38="","",INDEX(technique!E$13:'technique'!E$96,MATCH($B38,technique!$P$13:'technique'!$P$96,0),))</f>
        <v/>
      </c>
      <c r="E38" s="181" t="str">
        <f>IF($B38="","",INDEX(technique!F$13:'technique'!F$96,MATCH($B38,technique!$P$13:'technique'!$P$96,0),))</f>
        <v/>
      </c>
      <c r="F38" s="178" t="str">
        <f>IF($B38="","",INDEX(technique!G$13:'technique'!G$96,MATCH($B38,technique!$P$13:'technique'!$P$96,0),))</f>
        <v/>
      </c>
      <c r="G38" s="178" t="str">
        <f>IF($B38="","",INDEX(technique!H$13:'technique'!H$96,MATCH($B38,technique!$P$13:'technique'!$P$96,0),))</f>
        <v/>
      </c>
      <c r="H38" s="178" t="str">
        <f>IF($B38="","",INDEX(technique!I$13:'technique'!I$96,MATCH($B38,technique!$P$13:'technique'!$P$96,0),))</f>
        <v/>
      </c>
      <c r="I38" s="178" t="str">
        <f>IF($B38="","",INDEX(technique!J$13:'technique'!J$96,MATCH($B38,technique!$P$13:'technique'!$P$96,0),))</f>
        <v/>
      </c>
      <c r="J38" s="182" t="str">
        <f>IF($B38="","",INDEX(technique!K$13:'technique'!K$96,MATCH($B38,technique!$P$13:'technique'!$P$96,0),))</f>
        <v/>
      </c>
      <c r="K38" s="183" t="str">
        <f>IF($B38="","",INDEX(technique!L$13:'technique'!L$96,MATCH($B38,technique!$P$13:'technique'!$P$96,0),))</f>
        <v/>
      </c>
      <c r="L38" s="184">
        <f>IF(technique!L39&lt;&gt;"",1,0)</f>
        <v>0</v>
      </c>
      <c r="M38" s="185">
        <f>IF(L38=0,0,SUM(L$12:$L38))</f>
        <v>0</v>
      </c>
      <c r="N38" s="172"/>
      <c r="O38" s="19"/>
      <c r="P38" s="19"/>
      <c r="Q38" s="19"/>
      <c r="R38" s="19"/>
      <c r="S38" s="19"/>
      <c r="T38" s="19"/>
      <c r="U38" s="19"/>
      <c r="V38" s="19"/>
      <c r="W38" s="19"/>
    </row>
    <row r="39" spans="1:23" s="61" customFormat="1" ht="10.5" customHeight="1">
      <c r="A39" s="62"/>
      <c r="B39" s="178" t="str">
        <f t="shared" si="0"/>
        <v/>
      </c>
      <c r="C39" s="179" t="str">
        <f>IF($B39="","",INDEX(technique!C$13:'technique'!C$96,MATCH($B39,technique!$P$13:'technique'!$P$96,0),))</f>
        <v/>
      </c>
      <c r="D39" s="180" t="str">
        <f>IF($B39="","",INDEX(technique!E$13:'technique'!E$96,MATCH($B39,technique!$P$13:'technique'!$P$96,0),))</f>
        <v/>
      </c>
      <c r="E39" s="181" t="str">
        <f>IF($B39="","",INDEX(technique!F$13:'technique'!F$96,MATCH($B39,technique!$P$13:'technique'!$P$96,0),))</f>
        <v/>
      </c>
      <c r="F39" s="178" t="str">
        <f>IF($B39="","",INDEX(technique!G$13:'technique'!G$96,MATCH($B39,technique!$P$13:'technique'!$P$96,0),))</f>
        <v/>
      </c>
      <c r="G39" s="178" t="str">
        <f>IF($B39="","",INDEX(technique!H$13:'technique'!H$96,MATCH($B39,technique!$P$13:'technique'!$P$96,0),))</f>
        <v/>
      </c>
      <c r="H39" s="178" t="str">
        <f>IF($B39="","",INDEX(technique!I$13:'technique'!I$96,MATCH($B39,technique!$P$13:'technique'!$P$96,0),))</f>
        <v/>
      </c>
      <c r="I39" s="178" t="str">
        <f>IF($B39="","",INDEX(technique!J$13:'technique'!J$96,MATCH($B39,technique!$P$13:'technique'!$P$96,0),))</f>
        <v/>
      </c>
      <c r="J39" s="182" t="str">
        <f>IF($B39="","",INDEX(technique!K$13:'technique'!K$96,MATCH($B39,technique!$P$13:'technique'!$P$96,0),))</f>
        <v/>
      </c>
      <c r="K39" s="183" t="str">
        <f>IF($B39="","",INDEX(technique!L$13:'technique'!L$96,MATCH($B39,technique!$P$13:'technique'!$P$96,0),))</f>
        <v/>
      </c>
      <c r="L39" s="184">
        <f>IF(technique!L40&lt;&gt;"",1,0)</f>
        <v>0</v>
      </c>
      <c r="M39" s="185">
        <f>IF(L39=0,0,SUM(L$12:$L39))</f>
        <v>0</v>
      </c>
      <c r="N39" s="172"/>
      <c r="O39" s="19"/>
      <c r="P39" s="19"/>
      <c r="Q39" s="19"/>
      <c r="R39" s="19"/>
      <c r="S39" s="19"/>
      <c r="T39" s="19"/>
      <c r="U39" s="19"/>
      <c r="V39" s="19"/>
      <c r="W39" s="19"/>
    </row>
    <row r="40" spans="1:23" s="61" customFormat="1" ht="10.5" customHeight="1">
      <c r="A40" s="62"/>
      <c r="B40" s="178" t="str">
        <f t="shared" si="0"/>
        <v/>
      </c>
      <c r="C40" s="179" t="str">
        <f>IF($B40="","",INDEX(technique!C$13:'technique'!C$96,MATCH($B40,technique!$P$13:'technique'!$P$96,0),))</f>
        <v/>
      </c>
      <c r="D40" s="180" t="str">
        <f>IF($B40="","",INDEX(technique!E$13:'technique'!E$96,MATCH($B40,technique!$P$13:'technique'!$P$96,0),))</f>
        <v/>
      </c>
      <c r="E40" s="181" t="str">
        <f>IF($B40="","",INDEX(technique!F$13:'technique'!F$96,MATCH($B40,technique!$P$13:'technique'!$P$96,0),))</f>
        <v/>
      </c>
      <c r="F40" s="178" t="str">
        <f>IF($B40="","",INDEX(technique!G$13:'technique'!G$96,MATCH($B40,technique!$P$13:'technique'!$P$96,0),))</f>
        <v/>
      </c>
      <c r="G40" s="178" t="str">
        <f>IF($B40="","",INDEX(technique!H$13:'technique'!H$96,MATCH($B40,technique!$P$13:'technique'!$P$96,0),))</f>
        <v/>
      </c>
      <c r="H40" s="178" t="str">
        <f>IF($B40="","",INDEX(technique!I$13:'technique'!I$96,MATCH($B40,technique!$P$13:'technique'!$P$96,0),))</f>
        <v/>
      </c>
      <c r="I40" s="178" t="str">
        <f>IF($B40="","",INDEX(technique!J$13:'technique'!J$96,MATCH($B40,technique!$P$13:'technique'!$P$96,0),))</f>
        <v/>
      </c>
      <c r="J40" s="182" t="str">
        <f>IF($B40="","",INDEX(technique!K$13:'technique'!K$96,MATCH($B40,technique!$P$13:'technique'!$P$96,0),))</f>
        <v/>
      </c>
      <c r="K40" s="183" t="str">
        <f>IF($B40="","",INDEX(technique!L$13:'technique'!L$96,MATCH($B40,technique!$P$13:'technique'!$P$96,0),))</f>
        <v/>
      </c>
      <c r="L40" s="184">
        <f>IF(technique!L41&lt;&gt;"",1,0)</f>
        <v>0</v>
      </c>
      <c r="M40" s="185">
        <f>IF(L40=0,0,SUM(L$12:$L40))</f>
        <v>0</v>
      </c>
      <c r="N40" s="172"/>
      <c r="O40" s="19"/>
      <c r="P40" s="19"/>
      <c r="Q40" s="19"/>
      <c r="R40" s="19"/>
      <c r="S40" s="19"/>
      <c r="T40" s="19"/>
      <c r="U40" s="19"/>
      <c r="V40" s="19"/>
      <c r="W40" s="19"/>
    </row>
    <row r="41" spans="1:23" s="61" customFormat="1" ht="10.5" customHeight="1">
      <c r="A41" s="62"/>
      <c r="B41" s="178" t="str">
        <f t="shared" si="0"/>
        <v/>
      </c>
      <c r="C41" s="179" t="str">
        <f>IF($B41="","",INDEX(technique!C$13:'technique'!C$96,MATCH($B41,technique!$P$13:'technique'!$P$96,0),))</f>
        <v/>
      </c>
      <c r="D41" s="180" t="str">
        <f>IF($B41="","",INDEX(technique!E$13:'technique'!E$96,MATCH($B41,technique!$P$13:'technique'!$P$96,0),))</f>
        <v/>
      </c>
      <c r="E41" s="181" t="str">
        <f>IF($B41="","",INDEX(technique!F$13:'technique'!F$96,MATCH($B41,technique!$P$13:'technique'!$P$96,0),))</f>
        <v/>
      </c>
      <c r="F41" s="178" t="str">
        <f>IF($B41="","",INDEX(technique!G$13:'technique'!G$96,MATCH($B41,technique!$P$13:'technique'!$P$96,0),))</f>
        <v/>
      </c>
      <c r="G41" s="178" t="str">
        <f>IF($B41="","",INDEX(technique!H$13:'technique'!H$96,MATCH($B41,technique!$P$13:'technique'!$P$96,0),))</f>
        <v/>
      </c>
      <c r="H41" s="178" t="str">
        <f>IF($B41="","",INDEX(technique!I$13:'technique'!I$96,MATCH($B41,technique!$P$13:'technique'!$P$96,0),))</f>
        <v/>
      </c>
      <c r="I41" s="178" t="str">
        <f>IF($B41="","",INDEX(technique!J$13:'technique'!J$96,MATCH($B41,technique!$P$13:'technique'!$P$96,0),))</f>
        <v/>
      </c>
      <c r="J41" s="182" t="str">
        <f>IF($B41="","",INDEX(technique!K$13:'technique'!K$96,MATCH($B41,technique!$P$13:'technique'!$P$96,0),))</f>
        <v/>
      </c>
      <c r="K41" s="183" t="str">
        <f>IF($B41="","",INDEX(technique!L$13:'technique'!L$96,MATCH($B41,technique!$P$13:'technique'!$P$96,0),))</f>
        <v/>
      </c>
      <c r="L41" s="184">
        <f>IF(technique!L42&lt;&gt;"",1,0)</f>
        <v>0</v>
      </c>
      <c r="M41" s="185">
        <f>IF(L41=0,0,SUM(L$12:$L41))</f>
        <v>0</v>
      </c>
      <c r="N41" s="172"/>
      <c r="O41" s="19"/>
      <c r="P41" s="19"/>
      <c r="Q41" s="19"/>
      <c r="R41" s="19"/>
      <c r="S41" s="19"/>
      <c r="T41" s="19"/>
      <c r="U41" s="19"/>
      <c r="V41" s="19"/>
      <c r="W41" s="19"/>
    </row>
    <row r="42" spans="1:23" s="61" customFormat="1" ht="10.5" customHeight="1">
      <c r="A42" s="62"/>
      <c r="B42" s="178" t="str">
        <f t="shared" si="0"/>
        <v/>
      </c>
      <c r="C42" s="179" t="str">
        <f>IF($B42="","",INDEX(technique!C$13:'technique'!C$96,MATCH($B42,technique!$P$13:'technique'!$P$96,0),))</f>
        <v/>
      </c>
      <c r="D42" s="180" t="str">
        <f>IF($B42="","",INDEX(technique!E$13:'technique'!E$96,MATCH($B42,technique!$P$13:'technique'!$P$96,0),))</f>
        <v/>
      </c>
      <c r="E42" s="181" t="str">
        <f>IF($B42="","",INDEX(technique!F$13:'technique'!F$96,MATCH($B42,technique!$P$13:'technique'!$P$96,0),))</f>
        <v/>
      </c>
      <c r="F42" s="178" t="str">
        <f>IF($B42="","",INDEX(technique!G$13:'technique'!G$96,MATCH($B42,technique!$P$13:'technique'!$P$96,0),))</f>
        <v/>
      </c>
      <c r="G42" s="178" t="str">
        <f>IF($B42="","",INDEX(technique!H$13:'technique'!H$96,MATCH($B42,technique!$P$13:'technique'!$P$96,0),))</f>
        <v/>
      </c>
      <c r="H42" s="178" t="str">
        <f>IF($B42="","",INDEX(technique!I$13:'technique'!I$96,MATCH($B42,technique!$P$13:'technique'!$P$96,0),))</f>
        <v/>
      </c>
      <c r="I42" s="178" t="str">
        <f>IF($B42="","",INDEX(technique!J$13:'technique'!J$96,MATCH($B42,technique!$P$13:'technique'!$P$96,0),))</f>
        <v/>
      </c>
      <c r="J42" s="182" t="str">
        <f>IF($B42="","",INDEX(technique!K$13:'technique'!K$96,MATCH($B42,technique!$P$13:'technique'!$P$96,0),))</f>
        <v/>
      </c>
      <c r="K42" s="183" t="str">
        <f>IF($B42="","",INDEX(technique!L$13:'technique'!L$96,MATCH($B42,technique!$P$13:'technique'!$P$96,0),))</f>
        <v/>
      </c>
      <c r="L42" s="184">
        <f>IF(technique!L43&lt;&gt;"",1,0)</f>
        <v>0</v>
      </c>
      <c r="M42" s="185">
        <f>IF(L42=0,0,SUM(L$12:$L42))</f>
        <v>0</v>
      </c>
      <c r="N42" s="172"/>
      <c r="O42" s="19"/>
      <c r="P42" s="19"/>
      <c r="Q42" s="19"/>
      <c r="R42" s="19"/>
      <c r="S42" s="19"/>
      <c r="T42" s="19"/>
      <c r="U42" s="19"/>
      <c r="V42" s="19"/>
      <c r="W42" s="19"/>
    </row>
    <row r="43" spans="1:23" s="61" customFormat="1" ht="10.5" customHeight="1">
      <c r="A43" s="62"/>
      <c r="B43" s="178" t="str">
        <f t="shared" si="0"/>
        <v/>
      </c>
      <c r="C43" s="179" t="str">
        <f>IF($B43="","",INDEX(technique!C$13:'technique'!C$96,MATCH($B43,technique!$P$13:'technique'!$P$96,0),))</f>
        <v/>
      </c>
      <c r="D43" s="180" t="str">
        <f>IF($B43="","",INDEX(technique!E$13:'technique'!E$96,MATCH($B43,technique!$P$13:'technique'!$P$96,0),))</f>
        <v/>
      </c>
      <c r="E43" s="181" t="str">
        <f>IF($B43="","",INDEX(technique!F$13:'technique'!F$96,MATCH($B43,technique!$P$13:'technique'!$P$96,0),))</f>
        <v/>
      </c>
      <c r="F43" s="178" t="str">
        <f>IF($B43="","",INDEX(technique!G$13:'technique'!G$96,MATCH($B43,technique!$P$13:'technique'!$P$96,0),))</f>
        <v/>
      </c>
      <c r="G43" s="178" t="str">
        <f>IF($B43="","",INDEX(technique!H$13:'technique'!H$96,MATCH($B43,technique!$P$13:'technique'!$P$96,0),))</f>
        <v/>
      </c>
      <c r="H43" s="178" t="str">
        <f>IF($B43="","",INDEX(technique!I$13:'technique'!I$96,MATCH($B43,technique!$P$13:'technique'!$P$96,0),))</f>
        <v/>
      </c>
      <c r="I43" s="178" t="str">
        <f>IF($B43="","",INDEX(technique!J$13:'technique'!J$96,MATCH($B43,technique!$P$13:'technique'!$P$96,0),))</f>
        <v/>
      </c>
      <c r="J43" s="182" t="str">
        <f>IF($B43="","",INDEX(technique!K$13:'technique'!K$96,MATCH($B43,technique!$P$13:'technique'!$P$96,0),))</f>
        <v/>
      </c>
      <c r="K43" s="183" t="str">
        <f>IF($B43="","",INDEX(technique!L$13:'technique'!L$96,MATCH($B43,technique!$P$13:'technique'!$P$96,0),))</f>
        <v/>
      </c>
      <c r="L43" s="184">
        <f>IF(technique!L44&lt;&gt;"",1,0)</f>
        <v>0</v>
      </c>
      <c r="M43" s="185">
        <f>IF(L43=0,0,SUM(L$12:$L43))</f>
        <v>0</v>
      </c>
      <c r="N43" s="172"/>
      <c r="O43" s="19"/>
      <c r="P43" s="19"/>
      <c r="Q43" s="19"/>
      <c r="R43" s="19"/>
      <c r="S43" s="19"/>
      <c r="T43" s="19"/>
      <c r="U43" s="19"/>
      <c r="V43" s="19"/>
      <c r="W43" s="19"/>
    </row>
    <row r="44" spans="1:23" s="61" customFormat="1" ht="10.5" customHeight="1">
      <c r="A44" s="62"/>
      <c r="B44" s="178" t="str">
        <f t="shared" si="0"/>
        <v/>
      </c>
      <c r="C44" s="179" t="str">
        <f>IF($B44="","",INDEX(technique!C$13:'technique'!C$96,MATCH($B44,technique!$P$13:'technique'!$P$96,0),))</f>
        <v/>
      </c>
      <c r="D44" s="180" t="str">
        <f>IF($B44="","",INDEX(technique!E$13:'technique'!E$96,MATCH($B44,technique!$P$13:'technique'!$P$96,0),))</f>
        <v/>
      </c>
      <c r="E44" s="181" t="str">
        <f>IF($B44="","",INDEX(technique!F$13:'technique'!F$96,MATCH($B44,technique!$P$13:'technique'!$P$96,0),))</f>
        <v/>
      </c>
      <c r="F44" s="178" t="str">
        <f>IF($B44="","",INDEX(technique!G$13:'technique'!G$96,MATCH($B44,technique!$P$13:'technique'!$P$96,0),))</f>
        <v/>
      </c>
      <c r="G44" s="178" t="str">
        <f>IF($B44="","",INDEX(technique!H$13:'technique'!H$96,MATCH($B44,technique!$P$13:'technique'!$P$96,0),))</f>
        <v/>
      </c>
      <c r="H44" s="178" t="str">
        <f>IF($B44="","",INDEX(technique!I$13:'technique'!I$96,MATCH($B44,technique!$P$13:'technique'!$P$96,0),))</f>
        <v/>
      </c>
      <c r="I44" s="178" t="str">
        <f>IF($B44="","",INDEX(technique!J$13:'technique'!J$96,MATCH($B44,technique!$P$13:'technique'!$P$96,0),))</f>
        <v/>
      </c>
      <c r="J44" s="182" t="str">
        <f>IF($B44="","",INDEX(technique!K$13:'technique'!K$96,MATCH($B44,technique!$P$13:'technique'!$P$96,0),))</f>
        <v/>
      </c>
      <c r="K44" s="183" t="str">
        <f>IF($B44="","",INDEX(technique!L$13:'technique'!L$96,MATCH($B44,technique!$P$13:'technique'!$P$96,0),))</f>
        <v/>
      </c>
      <c r="L44" s="184">
        <f>IF(technique!L45&lt;&gt;"",1,0)</f>
        <v>0</v>
      </c>
      <c r="M44" s="185">
        <f>IF(L44=0,0,SUM(L$12:$L44))</f>
        <v>0</v>
      </c>
      <c r="N44" s="172"/>
      <c r="O44" s="19"/>
      <c r="P44" s="19"/>
      <c r="Q44" s="19"/>
      <c r="R44" s="19"/>
      <c r="S44" s="19"/>
      <c r="T44" s="19"/>
      <c r="U44" s="19"/>
      <c r="V44" s="19"/>
      <c r="W44" s="19"/>
    </row>
    <row r="45" spans="1:23" s="61" customFormat="1" ht="10.5" customHeight="1">
      <c r="A45" s="62"/>
      <c r="B45" s="178" t="str">
        <f t="shared" si="0"/>
        <v/>
      </c>
      <c r="C45" s="179" t="str">
        <f>IF($B45="","",INDEX(technique!C$13:'technique'!C$96,MATCH($B45,technique!$P$13:'technique'!$P$96,0),))</f>
        <v/>
      </c>
      <c r="D45" s="180" t="str">
        <f>IF($B45="","",INDEX(technique!E$13:'technique'!E$96,MATCH($B45,technique!$P$13:'technique'!$P$96,0),))</f>
        <v/>
      </c>
      <c r="E45" s="181" t="str">
        <f>IF($B45="","",INDEX(technique!F$13:'technique'!F$96,MATCH($B45,technique!$P$13:'technique'!$P$96,0),))</f>
        <v/>
      </c>
      <c r="F45" s="178" t="str">
        <f>IF($B45="","",INDEX(technique!G$13:'technique'!G$96,MATCH($B45,technique!$P$13:'technique'!$P$96,0),))</f>
        <v/>
      </c>
      <c r="G45" s="178" t="str">
        <f>IF($B45="","",INDEX(technique!H$13:'technique'!H$96,MATCH($B45,technique!$P$13:'technique'!$P$96,0),))</f>
        <v/>
      </c>
      <c r="H45" s="178" t="str">
        <f>IF($B45="","",INDEX(technique!I$13:'technique'!I$96,MATCH($B45,technique!$P$13:'technique'!$P$96,0),))</f>
        <v/>
      </c>
      <c r="I45" s="178" t="str">
        <f>IF($B45="","",INDEX(technique!J$13:'technique'!J$96,MATCH($B45,technique!$P$13:'technique'!$P$96,0),))</f>
        <v/>
      </c>
      <c r="J45" s="182" t="str">
        <f>IF($B45="","",INDEX(technique!K$13:'technique'!K$96,MATCH($B45,technique!$P$13:'technique'!$P$96,0),))</f>
        <v/>
      </c>
      <c r="K45" s="183" t="str">
        <f>IF($B45="","",INDEX(technique!L$13:'technique'!L$96,MATCH($B45,technique!$P$13:'technique'!$P$96,0),))</f>
        <v/>
      </c>
      <c r="L45" s="184">
        <f>IF(technique!L46&lt;&gt;"",1,0)</f>
        <v>0</v>
      </c>
      <c r="M45" s="185">
        <f>IF(L45=0,0,SUM(L$12:$L45))</f>
        <v>0</v>
      </c>
      <c r="N45" s="172"/>
      <c r="O45" s="19"/>
      <c r="P45" s="19"/>
      <c r="Q45" s="19"/>
      <c r="R45" s="19"/>
      <c r="S45" s="19"/>
      <c r="T45" s="19"/>
      <c r="U45" s="19"/>
      <c r="V45" s="19"/>
      <c r="W45" s="19"/>
    </row>
    <row r="46" spans="1:23" s="61" customFormat="1" ht="10.5" customHeight="1">
      <c r="A46" s="62"/>
      <c r="B46" s="178" t="str">
        <f t="shared" si="0"/>
        <v/>
      </c>
      <c r="C46" s="179" t="str">
        <f>IF($B46="","",INDEX(technique!C$13:'technique'!C$96,MATCH($B46,technique!$P$13:'technique'!$P$96,0),))</f>
        <v/>
      </c>
      <c r="D46" s="180" t="str">
        <f>IF($B46="","",INDEX(technique!E$13:'technique'!E$96,MATCH($B46,technique!$P$13:'technique'!$P$96,0),))</f>
        <v/>
      </c>
      <c r="E46" s="181" t="str">
        <f>IF($B46="","",INDEX(technique!F$13:'technique'!F$96,MATCH($B46,technique!$P$13:'technique'!$P$96,0),))</f>
        <v/>
      </c>
      <c r="F46" s="178" t="str">
        <f>IF($B46="","",INDEX(technique!G$13:'technique'!G$96,MATCH($B46,technique!$P$13:'technique'!$P$96,0),))</f>
        <v/>
      </c>
      <c r="G46" s="178" t="str">
        <f>IF($B46="","",INDEX(technique!H$13:'technique'!H$96,MATCH($B46,technique!$P$13:'technique'!$P$96,0),))</f>
        <v/>
      </c>
      <c r="H46" s="178" t="str">
        <f>IF($B46="","",INDEX(technique!I$13:'technique'!I$96,MATCH($B46,technique!$P$13:'technique'!$P$96,0),))</f>
        <v/>
      </c>
      <c r="I46" s="178" t="str">
        <f>IF($B46="","",INDEX(technique!J$13:'technique'!J$96,MATCH($B46,technique!$P$13:'technique'!$P$96,0),))</f>
        <v/>
      </c>
      <c r="J46" s="182" t="str">
        <f>IF($B46="","",INDEX(technique!K$13:'technique'!K$96,MATCH($B46,technique!$P$13:'technique'!$P$96,0),))</f>
        <v/>
      </c>
      <c r="K46" s="183" t="str">
        <f>IF($B46="","",INDEX(technique!L$13:'technique'!L$96,MATCH($B46,technique!$P$13:'technique'!$P$96,0),))</f>
        <v/>
      </c>
      <c r="L46" s="184">
        <f>IF(technique!L47&lt;&gt;"",1,0)</f>
        <v>0</v>
      </c>
      <c r="M46" s="185">
        <f>IF(L46=0,0,SUM(L$12:$L46))</f>
        <v>0</v>
      </c>
      <c r="N46" s="172"/>
      <c r="O46" s="19"/>
      <c r="P46" s="19"/>
      <c r="Q46" s="19"/>
      <c r="R46" s="19"/>
      <c r="S46" s="19"/>
      <c r="T46" s="19"/>
      <c r="U46" s="19"/>
      <c r="V46" s="19"/>
      <c r="W46" s="19"/>
    </row>
    <row r="47" spans="1:23" s="61" customFormat="1" ht="10.5" customHeight="1">
      <c r="A47" s="62"/>
      <c r="B47" s="178" t="str">
        <f t="shared" si="0"/>
        <v/>
      </c>
      <c r="C47" s="179" t="str">
        <f>IF($B47="","",INDEX(technique!C$13:'technique'!C$96,MATCH($B47,technique!$P$13:'technique'!$P$96,0),))</f>
        <v/>
      </c>
      <c r="D47" s="180" t="str">
        <f>IF($B47="","",INDEX(technique!E$13:'technique'!E$96,MATCH($B47,technique!$P$13:'technique'!$P$96,0),))</f>
        <v/>
      </c>
      <c r="E47" s="181" t="str">
        <f>IF($B47="","",INDEX(technique!F$13:'technique'!F$96,MATCH($B47,technique!$P$13:'technique'!$P$96,0),))</f>
        <v/>
      </c>
      <c r="F47" s="178" t="str">
        <f>IF($B47="","",INDEX(technique!G$13:'technique'!G$96,MATCH($B47,technique!$P$13:'technique'!$P$96,0),))</f>
        <v/>
      </c>
      <c r="G47" s="178" t="str">
        <f>IF($B47="","",INDEX(technique!H$13:'technique'!H$96,MATCH($B47,technique!$P$13:'technique'!$P$96,0),))</f>
        <v/>
      </c>
      <c r="H47" s="178" t="str">
        <f>IF($B47="","",INDEX(technique!I$13:'technique'!I$96,MATCH($B47,technique!$P$13:'technique'!$P$96,0),))</f>
        <v/>
      </c>
      <c r="I47" s="178" t="str">
        <f>IF($B47="","",INDEX(technique!J$13:'technique'!J$96,MATCH($B47,technique!$P$13:'technique'!$P$96,0),))</f>
        <v/>
      </c>
      <c r="J47" s="182" t="str">
        <f>IF($B47="","",INDEX(technique!K$13:'technique'!K$96,MATCH($B47,technique!$P$13:'technique'!$P$96,0),))</f>
        <v/>
      </c>
      <c r="K47" s="183" t="str">
        <f>IF($B47="","",INDEX(technique!L$13:'technique'!L$96,MATCH($B47,technique!$P$13:'technique'!$P$96,0),))</f>
        <v/>
      </c>
      <c r="L47" s="184">
        <f>IF(technique!L48&lt;&gt;"",1,0)</f>
        <v>0</v>
      </c>
      <c r="M47" s="185">
        <f>IF(L47=0,0,SUM(L$12:$L47))</f>
        <v>0</v>
      </c>
      <c r="N47" s="172"/>
      <c r="O47" s="19"/>
      <c r="P47" s="19"/>
      <c r="Q47" s="19"/>
      <c r="R47" s="19"/>
      <c r="S47" s="19"/>
      <c r="T47" s="19"/>
      <c r="U47" s="19"/>
      <c r="V47" s="19"/>
      <c r="W47" s="19"/>
    </row>
    <row r="48" spans="1:23" s="61" customFormat="1" ht="10.5" customHeight="1">
      <c r="A48" s="62"/>
      <c r="B48" s="178" t="str">
        <f t="shared" si="0"/>
        <v/>
      </c>
      <c r="C48" s="179" t="str">
        <f>IF($B48="","",INDEX(technique!C$13:'technique'!C$96,MATCH($B48,technique!$P$13:'technique'!$P$96,0),))</f>
        <v/>
      </c>
      <c r="D48" s="180" t="str">
        <f>IF($B48="","",INDEX(technique!E$13:'technique'!E$96,MATCH($B48,technique!$P$13:'technique'!$P$96,0),))</f>
        <v/>
      </c>
      <c r="E48" s="181" t="str">
        <f>IF($B48="","",INDEX(technique!F$13:'technique'!F$96,MATCH($B48,technique!$P$13:'technique'!$P$96,0),))</f>
        <v/>
      </c>
      <c r="F48" s="178" t="str">
        <f>IF($B48="","",INDEX(technique!G$13:'technique'!G$96,MATCH($B48,technique!$P$13:'technique'!$P$96,0),))</f>
        <v/>
      </c>
      <c r="G48" s="178" t="str">
        <f>IF($B48="","",INDEX(technique!H$13:'technique'!H$96,MATCH($B48,technique!$P$13:'technique'!$P$96,0),))</f>
        <v/>
      </c>
      <c r="H48" s="178" t="str">
        <f>IF($B48="","",INDEX(technique!I$13:'technique'!I$96,MATCH($B48,technique!$P$13:'technique'!$P$96,0),))</f>
        <v/>
      </c>
      <c r="I48" s="178" t="str">
        <f>IF($B48="","",INDEX(technique!J$13:'technique'!J$96,MATCH($B48,technique!$P$13:'technique'!$P$96,0),))</f>
        <v/>
      </c>
      <c r="J48" s="182" t="str">
        <f>IF($B48="","",INDEX(technique!K$13:'technique'!K$96,MATCH($B48,technique!$P$13:'technique'!$P$96,0),))</f>
        <v/>
      </c>
      <c r="K48" s="183" t="str">
        <f>IF($B48="","",INDEX(technique!L$13:'technique'!L$96,MATCH($B48,technique!$P$13:'technique'!$P$96,0),))</f>
        <v/>
      </c>
      <c r="L48" s="184">
        <f>IF(technique!L49&lt;&gt;"",1,0)</f>
        <v>0</v>
      </c>
      <c r="M48" s="185">
        <f>IF(L48=0,0,SUM(L$12:$L48))</f>
        <v>0</v>
      </c>
      <c r="N48" s="172"/>
      <c r="O48" s="19"/>
      <c r="P48" s="19"/>
      <c r="Q48" s="19"/>
      <c r="R48" s="19"/>
      <c r="S48" s="19"/>
      <c r="T48" s="19"/>
      <c r="U48" s="19"/>
      <c r="V48" s="19"/>
      <c r="W48" s="19"/>
    </row>
    <row r="49" spans="1:23" s="61" customFormat="1" ht="10.5" customHeight="1">
      <c r="A49" s="62"/>
      <c r="B49" s="178" t="str">
        <f t="shared" si="0"/>
        <v/>
      </c>
      <c r="C49" s="179" t="str">
        <f>IF($B49="","",INDEX(technique!C$13:'technique'!C$96,MATCH($B49,technique!$P$13:'technique'!$P$96,0),))</f>
        <v/>
      </c>
      <c r="D49" s="180" t="str">
        <f>IF($B49="","",INDEX(technique!E$13:'technique'!E$96,MATCH($B49,technique!$P$13:'technique'!$P$96,0),))</f>
        <v/>
      </c>
      <c r="E49" s="181" t="str">
        <f>IF($B49="","",INDEX(technique!F$13:'technique'!F$96,MATCH($B49,technique!$P$13:'technique'!$P$96,0),))</f>
        <v/>
      </c>
      <c r="F49" s="178" t="str">
        <f>IF($B49="","",INDEX(technique!G$13:'technique'!G$96,MATCH($B49,technique!$P$13:'technique'!$P$96,0),))</f>
        <v/>
      </c>
      <c r="G49" s="178" t="str">
        <f>IF($B49="","",INDEX(technique!H$13:'technique'!H$96,MATCH($B49,technique!$P$13:'technique'!$P$96,0),))</f>
        <v/>
      </c>
      <c r="H49" s="178" t="str">
        <f>IF($B49="","",INDEX(technique!I$13:'technique'!I$96,MATCH($B49,technique!$P$13:'technique'!$P$96,0),))</f>
        <v/>
      </c>
      <c r="I49" s="178" t="str">
        <f>IF($B49="","",INDEX(technique!J$13:'technique'!J$96,MATCH($B49,technique!$P$13:'technique'!$P$96,0),))</f>
        <v/>
      </c>
      <c r="J49" s="182" t="str">
        <f>IF($B49="","",INDEX(technique!K$13:'technique'!K$96,MATCH($B49,technique!$P$13:'technique'!$P$96,0),))</f>
        <v/>
      </c>
      <c r="K49" s="183" t="str">
        <f>IF($B49="","",INDEX(technique!L$13:'technique'!L$96,MATCH($B49,technique!$P$13:'technique'!$P$96,0),))</f>
        <v/>
      </c>
      <c r="L49" s="184">
        <f>IF(technique!L50&lt;&gt;"",1,0)</f>
        <v>0</v>
      </c>
      <c r="M49" s="185">
        <f>IF(L49=0,0,SUM(L$12:$L49))</f>
        <v>0</v>
      </c>
      <c r="N49" s="172"/>
      <c r="O49" s="19"/>
      <c r="P49" s="19"/>
      <c r="Q49" s="19"/>
      <c r="R49" s="19"/>
      <c r="S49" s="19"/>
      <c r="T49" s="19"/>
      <c r="U49" s="19"/>
      <c r="V49" s="19"/>
      <c r="W49" s="19"/>
    </row>
    <row r="50" spans="1:23" s="61" customFormat="1" ht="10.5" customHeight="1">
      <c r="A50" s="62"/>
      <c r="B50" s="178" t="str">
        <f t="shared" si="0"/>
        <v/>
      </c>
      <c r="C50" s="179" t="str">
        <f>IF($B50="","",INDEX(technique!C$13:'technique'!C$96,MATCH($B50,technique!$P$13:'technique'!$P$96,0),))</f>
        <v/>
      </c>
      <c r="D50" s="180" t="str">
        <f>IF($B50="","",INDEX(technique!E$13:'technique'!E$96,MATCH($B50,technique!$P$13:'technique'!$P$96,0),))</f>
        <v/>
      </c>
      <c r="E50" s="181" t="str">
        <f>IF($B50="","",INDEX(technique!F$13:'technique'!F$96,MATCH($B50,technique!$P$13:'technique'!$P$96,0),))</f>
        <v/>
      </c>
      <c r="F50" s="178" t="str">
        <f>IF($B50="","",INDEX(technique!G$13:'technique'!G$96,MATCH($B50,technique!$P$13:'technique'!$P$96,0),))</f>
        <v/>
      </c>
      <c r="G50" s="178" t="str">
        <f>IF($B50="","",INDEX(technique!H$13:'technique'!H$96,MATCH($B50,technique!$P$13:'technique'!$P$96,0),))</f>
        <v/>
      </c>
      <c r="H50" s="178" t="str">
        <f>IF($B50="","",INDEX(technique!I$13:'technique'!I$96,MATCH($B50,technique!$P$13:'technique'!$P$96,0),))</f>
        <v/>
      </c>
      <c r="I50" s="178" t="str">
        <f>IF($B50="","",INDEX(technique!J$13:'technique'!J$96,MATCH($B50,technique!$P$13:'technique'!$P$96,0),))</f>
        <v/>
      </c>
      <c r="J50" s="182" t="str">
        <f>IF($B50="","",INDEX(technique!K$13:'technique'!K$96,MATCH($B50,technique!$P$13:'technique'!$P$96,0),))</f>
        <v/>
      </c>
      <c r="K50" s="183" t="str">
        <f>IF($B50="","",INDEX(technique!L$13:'technique'!L$96,MATCH($B50,technique!$P$13:'technique'!$P$96,0),))</f>
        <v/>
      </c>
      <c r="L50" s="184">
        <f>IF(technique!L51&lt;&gt;"",1,0)</f>
        <v>0</v>
      </c>
      <c r="M50" s="185">
        <f>IF(L50=0,0,SUM(L$12:$L50))</f>
        <v>0</v>
      </c>
      <c r="N50" s="172"/>
      <c r="O50" s="19"/>
      <c r="P50" s="19"/>
      <c r="Q50" s="19"/>
      <c r="R50" s="19"/>
      <c r="S50" s="19"/>
      <c r="T50" s="19"/>
      <c r="U50" s="19"/>
      <c r="V50" s="19"/>
      <c r="W50" s="19"/>
    </row>
    <row r="51" spans="1:23" s="61" customFormat="1" ht="10.5" customHeight="1">
      <c r="A51" s="62"/>
      <c r="B51" s="178" t="str">
        <f t="shared" si="0"/>
        <v/>
      </c>
      <c r="C51" s="179" t="str">
        <f>IF($B51="","",INDEX(technique!C$13:'technique'!C$96,MATCH($B51,technique!$P$13:'technique'!$P$96,0),))</f>
        <v/>
      </c>
      <c r="D51" s="180" t="str">
        <f>IF($B51="","",INDEX(technique!E$13:'technique'!E$96,MATCH($B51,technique!$P$13:'technique'!$P$96,0),))</f>
        <v/>
      </c>
      <c r="E51" s="181" t="str">
        <f>IF($B51="","",INDEX(technique!F$13:'technique'!F$96,MATCH($B51,technique!$P$13:'technique'!$P$96,0),))</f>
        <v/>
      </c>
      <c r="F51" s="178" t="str">
        <f>IF($B51="","",INDEX(technique!G$13:'technique'!G$96,MATCH($B51,technique!$P$13:'technique'!$P$96,0),))</f>
        <v/>
      </c>
      <c r="G51" s="178" t="str">
        <f>IF($B51="","",INDEX(technique!H$13:'technique'!H$96,MATCH($B51,technique!$P$13:'technique'!$P$96,0),))</f>
        <v/>
      </c>
      <c r="H51" s="178" t="str">
        <f>IF($B51="","",INDEX(technique!I$13:'technique'!I$96,MATCH($B51,technique!$P$13:'technique'!$P$96,0),))</f>
        <v/>
      </c>
      <c r="I51" s="178" t="str">
        <f>IF($B51="","",INDEX(technique!J$13:'technique'!J$96,MATCH($B51,technique!$P$13:'technique'!$P$96,0),))</f>
        <v/>
      </c>
      <c r="J51" s="182" t="str">
        <f>IF($B51="","",INDEX(technique!K$13:'technique'!K$96,MATCH($B51,technique!$P$13:'technique'!$P$96,0),))</f>
        <v/>
      </c>
      <c r="K51" s="183" t="str">
        <f>IF($B51="","",INDEX(technique!L$13:'technique'!L$96,MATCH($B51,technique!$P$13:'technique'!$P$96,0),))</f>
        <v/>
      </c>
      <c r="L51" s="184">
        <f>IF(technique!L52&lt;&gt;"",1,0)</f>
        <v>0</v>
      </c>
      <c r="M51" s="185">
        <f>IF(L51=0,0,SUM(L$12:$L51))</f>
        <v>0</v>
      </c>
      <c r="N51" s="172"/>
      <c r="O51" s="19"/>
      <c r="P51" s="19"/>
      <c r="Q51" s="19"/>
      <c r="R51" s="19"/>
      <c r="S51" s="19"/>
      <c r="T51" s="19"/>
      <c r="U51" s="19"/>
      <c r="V51" s="19"/>
      <c r="W51" s="19"/>
    </row>
    <row r="52" spans="1:23" s="61" customFormat="1" ht="10.5" customHeight="1">
      <c r="A52" s="62"/>
      <c r="B52" s="178" t="str">
        <f t="shared" si="0"/>
        <v/>
      </c>
      <c r="C52" s="179" t="str">
        <f>IF($B52="","",INDEX(technique!C$13:'technique'!C$96,MATCH($B52,technique!$P$13:'technique'!$P$96,0),))</f>
        <v/>
      </c>
      <c r="D52" s="180" t="str">
        <f>IF($B52="","",INDEX(technique!E$13:'technique'!E$96,MATCH($B52,technique!$P$13:'technique'!$P$96,0),))</f>
        <v/>
      </c>
      <c r="E52" s="181" t="str">
        <f>IF($B52="","",INDEX(technique!F$13:'technique'!F$96,MATCH($B52,technique!$P$13:'technique'!$P$96,0),))</f>
        <v/>
      </c>
      <c r="F52" s="178" t="str">
        <f>IF($B52="","",INDEX(technique!G$13:'technique'!G$96,MATCH($B52,technique!$P$13:'technique'!$P$96,0),))</f>
        <v/>
      </c>
      <c r="G52" s="178" t="str">
        <f>IF($B52="","",INDEX(technique!H$13:'technique'!H$96,MATCH($B52,technique!$P$13:'technique'!$P$96,0),))</f>
        <v/>
      </c>
      <c r="H52" s="178" t="str">
        <f>IF($B52="","",INDEX(technique!I$13:'technique'!I$96,MATCH($B52,technique!$P$13:'technique'!$P$96,0),))</f>
        <v/>
      </c>
      <c r="I52" s="178" t="str">
        <f>IF($B52="","",INDEX(technique!J$13:'technique'!J$96,MATCH($B52,technique!$P$13:'technique'!$P$96,0),))</f>
        <v/>
      </c>
      <c r="J52" s="182" t="str">
        <f>IF($B52="","",INDEX(technique!K$13:'technique'!K$96,MATCH($B52,technique!$P$13:'technique'!$P$96,0),))</f>
        <v/>
      </c>
      <c r="K52" s="183" t="str">
        <f>IF($B52="","",INDEX(technique!L$13:'technique'!L$96,MATCH($B52,technique!$P$13:'technique'!$P$96,0),))</f>
        <v/>
      </c>
      <c r="L52" s="184">
        <f>IF(technique!L53&lt;&gt;"",1,0)</f>
        <v>0</v>
      </c>
      <c r="M52" s="185">
        <f>IF(L52=0,0,SUM(L$12:$L52))</f>
        <v>0</v>
      </c>
      <c r="N52" s="172"/>
      <c r="O52" s="19"/>
      <c r="P52" s="19"/>
      <c r="Q52" s="19"/>
      <c r="R52" s="19"/>
      <c r="S52" s="19"/>
      <c r="T52" s="19"/>
      <c r="U52" s="19"/>
      <c r="V52" s="19"/>
      <c r="W52" s="19"/>
    </row>
    <row r="53" spans="1:23" s="61" customFormat="1" ht="10.5" customHeight="1">
      <c r="A53" s="62"/>
      <c r="B53" s="178" t="str">
        <f t="shared" si="0"/>
        <v/>
      </c>
      <c r="C53" s="179" t="str">
        <f>IF($B53="","",INDEX(technique!C$13:'technique'!C$96,MATCH($B53,technique!$P$13:'technique'!$P$96,0),))</f>
        <v/>
      </c>
      <c r="D53" s="180" t="str">
        <f>IF($B53="","",INDEX(technique!E$13:'technique'!E$96,MATCH($B53,technique!$P$13:'technique'!$P$96,0),))</f>
        <v/>
      </c>
      <c r="E53" s="181" t="str">
        <f>IF($B53="","",INDEX(technique!F$13:'technique'!F$96,MATCH($B53,technique!$P$13:'technique'!$P$96,0),))</f>
        <v/>
      </c>
      <c r="F53" s="178" t="str">
        <f>IF($B53="","",INDEX(technique!G$13:'technique'!G$96,MATCH($B53,technique!$P$13:'technique'!$P$96,0),))</f>
        <v/>
      </c>
      <c r="G53" s="178" t="str">
        <f>IF($B53="","",INDEX(technique!H$13:'technique'!H$96,MATCH($B53,technique!$P$13:'technique'!$P$96,0),))</f>
        <v/>
      </c>
      <c r="H53" s="178" t="str">
        <f>IF($B53="","",INDEX(technique!I$13:'technique'!I$96,MATCH($B53,technique!$P$13:'technique'!$P$96,0),))</f>
        <v/>
      </c>
      <c r="I53" s="178" t="str">
        <f>IF($B53="","",INDEX(technique!J$13:'technique'!J$96,MATCH($B53,technique!$P$13:'technique'!$P$96,0),))</f>
        <v/>
      </c>
      <c r="J53" s="182" t="str">
        <f>IF($B53="","",INDEX(technique!K$13:'technique'!K$96,MATCH($B53,technique!$P$13:'technique'!$P$96,0),))</f>
        <v/>
      </c>
      <c r="K53" s="183" t="str">
        <f>IF($B53="","",INDEX(technique!L$13:'technique'!L$96,MATCH($B53,technique!$P$13:'technique'!$P$96,0),))</f>
        <v/>
      </c>
      <c r="L53" s="184">
        <f>IF(technique!L54&lt;&gt;"",1,0)</f>
        <v>0</v>
      </c>
      <c r="M53" s="185">
        <f>IF(L53=0,0,SUM(L$12:$L53))</f>
        <v>0</v>
      </c>
      <c r="N53" s="172"/>
      <c r="O53" s="19"/>
      <c r="P53" s="19"/>
      <c r="Q53" s="19"/>
      <c r="R53" s="19"/>
      <c r="S53" s="19"/>
      <c r="T53" s="19"/>
      <c r="U53" s="19"/>
      <c r="V53" s="19"/>
      <c r="W53" s="19"/>
    </row>
    <row r="54" spans="1:23" s="61" customFormat="1" ht="10.5" customHeight="1">
      <c r="A54" s="62"/>
      <c r="B54" s="178" t="str">
        <f t="shared" si="0"/>
        <v/>
      </c>
      <c r="C54" s="179" t="str">
        <f>IF($B54="","",INDEX(technique!C$13:'technique'!C$96,MATCH($B54,technique!$P$13:'technique'!$P$96,0),))</f>
        <v/>
      </c>
      <c r="D54" s="180" t="str">
        <f>IF($B54="","",INDEX(technique!E$13:'technique'!E$96,MATCH($B54,technique!$P$13:'technique'!$P$96,0),))</f>
        <v/>
      </c>
      <c r="E54" s="181" t="str">
        <f>IF($B54="","",INDEX(technique!F$13:'technique'!F$96,MATCH($B54,technique!$P$13:'technique'!$P$96,0),))</f>
        <v/>
      </c>
      <c r="F54" s="178" t="str">
        <f>IF($B54="","",INDEX(technique!G$13:'technique'!G$96,MATCH($B54,technique!$P$13:'technique'!$P$96,0),))</f>
        <v/>
      </c>
      <c r="G54" s="178" t="str">
        <f>IF($B54="","",INDEX(technique!H$13:'technique'!H$96,MATCH($B54,technique!$P$13:'technique'!$P$96,0),))</f>
        <v/>
      </c>
      <c r="H54" s="178" t="str">
        <f>IF($B54="","",INDEX(technique!I$13:'technique'!I$96,MATCH($B54,technique!$P$13:'technique'!$P$96,0),))</f>
        <v/>
      </c>
      <c r="I54" s="178" t="str">
        <f>IF($B54="","",INDEX(technique!J$13:'technique'!J$96,MATCH($B54,technique!$P$13:'technique'!$P$96,0),))</f>
        <v/>
      </c>
      <c r="J54" s="182" t="str">
        <f>IF($B54="","",INDEX(technique!K$13:'technique'!K$96,MATCH($B54,technique!$P$13:'technique'!$P$96,0),))</f>
        <v/>
      </c>
      <c r="K54" s="183" t="str">
        <f>IF($B54="","",INDEX(technique!L$13:'technique'!L$96,MATCH($B54,technique!$P$13:'technique'!$P$96,0),))</f>
        <v/>
      </c>
      <c r="L54" s="184">
        <f>IF(technique!L55&lt;&gt;"",1,0)</f>
        <v>0</v>
      </c>
      <c r="M54" s="185">
        <f>IF(L54=0,0,SUM(L$12:$L54))</f>
        <v>0</v>
      </c>
      <c r="N54" s="172"/>
      <c r="O54" s="19"/>
      <c r="P54" s="19"/>
      <c r="Q54" s="19"/>
      <c r="R54" s="19"/>
      <c r="S54" s="19"/>
      <c r="T54" s="19"/>
      <c r="U54" s="19"/>
      <c r="V54" s="19"/>
      <c r="W54" s="19"/>
    </row>
    <row r="55" spans="1:23" s="61" customFormat="1" ht="10.5" customHeight="1">
      <c r="A55" s="62"/>
      <c r="B55" s="178" t="str">
        <f t="shared" si="0"/>
        <v/>
      </c>
      <c r="C55" s="179" t="str">
        <f>IF($B55="","",INDEX(technique!C$13:'technique'!C$96,MATCH($B55,technique!$P$13:'technique'!$P$96,0),))</f>
        <v/>
      </c>
      <c r="D55" s="180" t="str">
        <f>IF($B55="","",INDEX(technique!E$13:'technique'!E$96,MATCH($B55,technique!$P$13:'technique'!$P$96,0),))</f>
        <v/>
      </c>
      <c r="E55" s="181" t="str">
        <f>IF($B55="","",INDEX(technique!F$13:'technique'!F$96,MATCH($B55,technique!$P$13:'technique'!$P$96,0),))</f>
        <v/>
      </c>
      <c r="F55" s="178" t="str">
        <f>IF($B55="","",INDEX(technique!G$13:'technique'!G$96,MATCH($B55,technique!$P$13:'technique'!$P$96,0),))</f>
        <v/>
      </c>
      <c r="G55" s="178" t="str">
        <f>IF($B55="","",INDEX(technique!H$13:'technique'!H$96,MATCH($B55,technique!$P$13:'technique'!$P$96,0),))</f>
        <v/>
      </c>
      <c r="H55" s="178" t="str">
        <f>IF($B55="","",INDEX(technique!I$13:'technique'!I$96,MATCH($B55,technique!$P$13:'technique'!$P$96,0),))</f>
        <v/>
      </c>
      <c r="I55" s="178" t="str">
        <f>IF($B55="","",INDEX(technique!J$13:'technique'!J$96,MATCH($B55,technique!$P$13:'technique'!$P$96,0),))</f>
        <v/>
      </c>
      <c r="J55" s="182" t="str">
        <f>IF($B55="","",INDEX(technique!K$13:'technique'!K$96,MATCH($B55,technique!$P$13:'technique'!$P$96,0),))</f>
        <v/>
      </c>
      <c r="K55" s="183" t="str">
        <f>IF($B55="","",INDEX(technique!L$13:'technique'!L$96,MATCH($B55,technique!$P$13:'technique'!$P$96,0),))</f>
        <v/>
      </c>
      <c r="L55" s="184">
        <f>IF(technique!L56&lt;&gt;"",1,0)</f>
        <v>0</v>
      </c>
      <c r="M55" s="185">
        <f>IF(L55=0,0,SUM(L$12:$L55))</f>
        <v>0</v>
      </c>
      <c r="N55" s="172"/>
      <c r="O55" s="19"/>
      <c r="P55" s="19"/>
      <c r="Q55" s="19"/>
      <c r="R55" s="19"/>
      <c r="S55" s="19"/>
      <c r="T55" s="19"/>
      <c r="U55" s="19"/>
      <c r="V55" s="19"/>
      <c r="W55" s="19"/>
    </row>
    <row r="56" spans="1:23" s="61" customFormat="1" ht="10.5" customHeight="1">
      <c r="A56" s="62"/>
      <c r="B56" s="178" t="str">
        <f t="shared" si="0"/>
        <v/>
      </c>
      <c r="C56" s="179" t="str">
        <f>IF($B56="","",INDEX(technique!C$13:'technique'!C$96,MATCH($B56,technique!$P$13:'technique'!$P$96,0),))</f>
        <v/>
      </c>
      <c r="D56" s="180" t="str">
        <f>IF($B56="","",INDEX(technique!E$13:'technique'!E$96,MATCH($B56,technique!$P$13:'technique'!$P$96,0),))</f>
        <v/>
      </c>
      <c r="E56" s="181" t="str">
        <f>IF($B56="","",INDEX(technique!F$13:'technique'!F$96,MATCH($B56,technique!$P$13:'technique'!$P$96,0),))</f>
        <v/>
      </c>
      <c r="F56" s="178" t="str">
        <f>IF($B56="","",INDEX(technique!G$13:'technique'!G$96,MATCH($B56,technique!$P$13:'technique'!$P$96,0),))</f>
        <v/>
      </c>
      <c r="G56" s="178" t="str">
        <f>IF($B56="","",INDEX(technique!H$13:'technique'!H$96,MATCH($B56,technique!$P$13:'technique'!$P$96,0),))</f>
        <v/>
      </c>
      <c r="H56" s="178" t="str">
        <f>IF($B56="","",INDEX(technique!I$13:'technique'!I$96,MATCH($B56,technique!$P$13:'technique'!$P$96,0),))</f>
        <v/>
      </c>
      <c r="I56" s="178" t="str">
        <f>IF($B56="","",INDEX(technique!J$13:'technique'!J$96,MATCH($B56,technique!$P$13:'technique'!$P$96,0),))</f>
        <v/>
      </c>
      <c r="J56" s="182" t="str">
        <f>IF($B56="","",INDEX(technique!K$13:'technique'!K$96,MATCH($B56,technique!$P$13:'technique'!$P$96,0),))</f>
        <v/>
      </c>
      <c r="K56" s="183" t="str">
        <f>IF($B56="","",INDEX(technique!L$13:'technique'!L$96,MATCH($B56,technique!$P$13:'technique'!$P$96,0),))</f>
        <v/>
      </c>
      <c r="L56" s="184">
        <f>IF(technique!L57&lt;&gt;"",1,0)</f>
        <v>0</v>
      </c>
      <c r="M56" s="185">
        <f>IF(L56=0,0,SUM(L$12:$L56))</f>
        <v>0</v>
      </c>
      <c r="N56" s="172"/>
      <c r="O56" s="19"/>
      <c r="P56" s="19"/>
      <c r="Q56" s="19"/>
      <c r="R56" s="19"/>
      <c r="S56" s="19"/>
      <c r="T56" s="19"/>
      <c r="U56" s="19"/>
      <c r="V56" s="19"/>
      <c r="W56" s="19"/>
    </row>
    <row r="57" spans="1:23" s="61" customFormat="1" ht="10.5" customHeight="1">
      <c r="A57" s="62"/>
      <c r="B57" s="178" t="str">
        <f t="shared" si="0"/>
        <v/>
      </c>
      <c r="C57" s="179" t="str">
        <f>IF($B57="","",INDEX(technique!C$13:'technique'!C$96,MATCH($B57,technique!$P$13:'technique'!$P$96,0),))</f>
        <v/>
      </c>
      <c r="D57" s="180" t="str">
        <f>IF($B57="","",INDEX(technique!E$13:'technique'!E$96,MATCH($B57,technique!$P$13:'technique'!$P$96,0),))</f>
        <v/>
      </c>
      <c r="E57" s="181" t="str">
        <f>IF($B57="","",INDEX(technique!F$13:'technique'!F$96,MATCH($B57,technique!$P$13:'technique'!$P$96,0),))</f>
        <v/>
      </c>
      <c r="F57" s="178" t="str">
        <f>IF($B57="","",INDEX(technique!G$13:'technique'!G$96,MATCH($B57,technique!$P$13:'technique'!$P$96,0),))</f>
        <v/>
      </c>
      <c r="G57" s="178" t="str">
        <f>IF($B57="","",INDEX(technique!H$13:'technique'!H$96,MATCH($B57,technique!$P$13:'technique'!$P$96,0),))</f>
        <v/>
      </c>
      <c r="H57" s="178" t="str">
        <f>IF($B57="","",INDEX(technique!I$13:'technique'!I$96,MATCH($B57,technique!$P$13:'technique'!$P$96,0),))</f>
        <v/>
      </c>
      <c r="I57" s="178" t="str">
        <f>IF($B57="","",INDEX(technique!J$13:'technique'!J$96,MATCH($B57,technique!$P$13:'technique'!$P$96,0),))</f>
        <v/>
      </c>
      <c r="J57" s="182" t="str">
        <f>IF($B57="","",INDEX(technique!K$13:'technique'!K$96,MATCH($B57,technique!$P$13:'technique'!$P$96,0),))</f>
        <v/>
      </c>
      <c r="K57" s="183" t="str">
        <f>IF($B57="","",INDEX(technique!L$13:'technique'!L$96,MATCH($B57,technique!$P$13:'technique'!$P$96,0),))</f>
        <v/>
      </c>
      <c r="L57" s="184">
        <f>IF(technique!L58&lt;&gt;"",1,0)</f>
        <v>0</v>
      </c>
      <c r="M57" s="185">
        <f>IF(L57=0,0,SUM(L$12:$L57))</f>
        <v>0</v>
      </c>
      <c r="N57" s="172"/>
      <c r="O57" s="19"/>
      <c r="P57" s="19"/>
      <c r="Q57" s="19"/>
      <c r="R57" s="19"/>
      <c r="S57" s="19"/>
      <c r="T57" s="19"/>
      <c r="U57" s="19"/>
      <c r="V57" s="19"/>
      <c r="W57" s="19"/>
    </row>
    <row r="58" spans="1:23" s="61" customFormat="1" ht="10.5" customHeight="1">
      <c r="A58" s="62"/>
      <c r="B58" s="178" t="str">
        <f t="shared" si="0"/>
        <v/>
      </c>
      <c r="C58" s="179" t="str">
        <f>IF($B58="","",INDEX(technique!C$13:'technique'!C$96,MATCH($B58,technique!$P$13:'technique'!$P$96,0),))</f>
        <v/>
      </c>
      <c r="D58" s="180" t="str">
        <f>IF($B58="","",INDEX(technique!E$13:'technique'!E$96,MATCH($B58,technique!$P$13:'technique'!$P$96,0),))</f>
        <v/>
      </c>
      <c r="E58" s="181" t="str">
        <f>IF($B58="","",INDEX(technique!F$13:'technique'!F$96,MATCH($B58,technique!$P$13:'technique'!$P$96,0),))</f>
        <v/>
      </c>
      <c r="F58" s="178" t="str">
        <f>IF($B58="","",INDEX(technique!G$13:'technique'!G$96,MATCH($B58,technique!$P$13:'technique'!$P$96,0),))</f>
        <v/>
      </c>
      <c r="G58" s="178" t="str">
        <f>IF($B58="","",INDEX(technique!H$13:'technique'!H$96,MATCH($B58,technique!$P$13:'technique'!$P$96,0),))</f>
        <v/>
      </c>
      <c r="H58" s="178" t="str">
        <f>IF($B58="","",INDEX(technique!I$13:'technique'!I$96,MATCH($B58,technique!$P$13:'technique'!$P$96,0),))</f>
        <v/>
      </c>
      <c r="I58" s="178" t="str">
        <f>IF($B58="","",INDEX(technique!J$13:'technique'!J$96,MATCH($B58,technique!$P$13:'technique'!$P$96,0),))</f>
        <v/>
      </c>
      <c r="J58" s="182" t="str">
        <f>IF($B58="","",INDEX(technique!K$13:'technique'!K$96,MATCH($B58,technique!$P$13:'technique'!$P$96,0),))</f>
        <v/>
      </c>
      <c r="K58" s="183" t="str">
        <f>IF($B58="","",INDEX(technique!L$13:'technique'!L$96,MATCH($B58,technique!$P$13:'technique'!$P$96,0),))</f>
        <v/>
      </c>
      <c r="L58" s="184">
        <f>IF(technique!L59&lt;&gt;"",1,0)</f>
        <v>0</v>
      </c>
      <c r="M58" s="185">
        <f>IF(L58=0,0,SUM(L$12:$L58))</f>
        <v>0</v>
      </c>
      <c r="N58" s="172"/>
      <c r="O58" s="19"/>
      <c r="P58" s="19"/>
      <c r="Q58" s="19"/>
      <c r="R58" s="19"/>
      <c r="S58" s="19"/>
      <c r="T58" s="19"/>
      <c r="U58" s="19"/>
      <c r="V58" s="19"/>
      <c r="W58" s="19"/>
    </row>
    <row r="59" spans="1:23" s="61" customFormat="1" ht="10.5" customHeight="1">
      <c r="A59" s="62"/>
      <c r="B59" s="178" t="str">
        <f t="shared" si="0"/>
        <v/>
      </c>
      <c r="C59" s="179" t="str">
        <f>IF($B59="","",INDEX(technique!C$13:'technique'!C$96,MATCH($B59,technique!$P$13:'technique'!$P$96,0),))</f>
        <v/>
      </c>
      <c r="D59" s="180" t="str">
        <f>IF($B59="","",INDEX(technique!E$13:'technique'!E$96,MATCH($B59,technique!$P$13:'technique'!$P$96,0),))</f>
        <v/>
      </c>
      <c r="E59" s="181" t="str">
        <f>IF($B59="","",INDEX(technique!F$13:'technique'!F$96,MATCH($B59,technique!$P$13:'technique'!$P$96,0),))</f>
        <v/>
      </c>
      <c r="F59" s="178" t="str">
        <f>IF($B59="","",INDEX(technique!G$13:'technique'!G$96,MATCH($B59,technique!$P$13:'technique'!$P$96,0),))</f>
        <v/>
      </c>
      <c r="G59" s="178" t="str">
        <f>IF($B59="","",INDEX(technique!H$13:'technique'!H$96,MATCH($B59,technique!$P$13:'technique'!$P$96,0),))</f>
        <v/>
      </c>
      <c r="H59" s="178" t="str">
        <f>IF($B59="","",INDEX(technique!I$13:'technique'!I$96,MATCH($B59,technique!$P$13:'technique'!$P$96,0),))</f>
        <v/>
      </c>
      <c r="I59" s="178" t="str">
        <f>IF($B59="","",INDEX(technique!J$13:'technique'!J$96,MATCH($B59,technique!$P$13:'technique'!$P$96,0),))</f>
        <v/>
      </c>
      <c r="J59" s="182" t="str">
        <f>IF($B59="","",INDEX(technique!K$13:'technique'!K$96,MATCH($B59,technique!$P$13:'technique'!$P$96,0),))</f>
        <v/>
      </c>
      <c r="K59" s="183" t="str">
        <f>IF($B59="","",INDEX(technique!L$13:'technique'!L$96,MATCH($B59,technique!$P$13:'technique'!$P$96,0),))</f>
        <v/>
      </c>
      <c r="L59" s="184">
        <f>IF(technique!L60&lt;&gt;"",1,0)</f>
        <v>0</v>
      </c>
      <c r="M59" s="185">
        <f>IF(L59=0,0,SUM(L$12:$L59))</f>
        <v>0</v>
      </c>
      <c r="N59" s="172"/>
      <c r="O59" s="19"/>
      <c r="P59" s="19"/>
      <c r="Q59" s="19"/>
      <c r="R59" s="19"/>
      <c r="S59" s="19"/>
      <c r="T59" s="19"/>
      <c r="U59" s="19"/>
      <c r="V59" s="19"/>
      <c r="W59" s="19"/>
    </row>
    <row r="60" spans="1:23" s="61" customFormat="1" ht="10.5" customHeight="1">
      <c r="A60" s="62"/>
      <c r="B60" s="178" t="str">
        <f t="shared" si="0"/>
        <v/>
      </c>
      <c r="C60" s="179" t="str">
        <f>IF($B60="","",INDEX(technique!C$13:'technique'!C$96,MATCH($B60,technique!$P$13:'technique'!$P$96,0),))</f>
        <v/>
      </c>
      <c r="D60" s="180" t="str">
        <f>IF($B60="","",INDEX(technique!E$13:'technique'!E$96,MATCH($B60,technique!$P$13:'technique'!$P$96,0),))</f>
        <v/>
      </c>
      <c r="E60" s="181" t="str">
        <f>IF($B60="","",INDEX(technique!F$13:'technique'!F$96,MATCH($B60,technique!$P$13:'technique'!$P$96,0),))</f>
        <v/>
      </c>
      <c r="F60" s="178" t="str">
        <f>IF($B60="","",INDEX(technique!G$13:'technique'!G$96,MATCH($B60,technique!$P$13:'technique'!$P$96,0),))</f>
        <v/>
      </c>
      <c r="G60" s="178" t="str">
        <f>IF($B60="","",INDEX(technique!H$13:'technique'!H$96,MATCH($B60,technique!$P$13:'technique'!$P$96,0),))</f>
        <v/>
      </c>
      <c r="H60" s="178" t="str">
        <f>IF($B60="","",INDEX(technique!I$13:'technique'!I$96,MATCH($B60,technique!$P$13:'technique'!$P$96,0),))</f>
        <v/>
      </c>
      <c r="I60" s="178" t="str">
        <f>IF($B60="","",INDEX(technique!J$13:'technique'!J$96,MATCH($B60,technique!$P$13:'technique'!$P$96,0),))</f>
        <v/>
      </c>
      <c r="J60" s="182" t="str">
        <f>IF($B60="","",INDEX(technique!K$13:'technique'!K$96,MATCH($B60,technique!$P$13:'technique'!$P$96,0),))</f>
        <v/>
      </c>
      <c r="K60" s="183" t="str">
        <f>IF($B60="","",INDEX(technique!L$13:'technique'!L$96,MATCH($B60,technique!$P$13:'technique'!$P$96,0),))</f>
        <v/>
      </c>
      <c r="L60" s="184">
        <f>IF(technique!L61&lt;&gt;"",1,0)</f>
        <v>0</v>
      </c>
      <c r="M60" s="185">
        <f>IF(L60=0,0,SUM(L$12:$L60))</f>
        <v>0</v>
      </c>
      <c r="N60" s="172"/>
      <c r="O60" s="19"/>
      <c r="P60" s="19"/>
      <c r="Q60" s="19"/>
      <c r="R60" s="19"/>
      <c r="S60" s="19"/>
      <c r="T60" s="19"/>
      <c r="U60" s="19"/>
      <c r="V60" s="19"/>
      <c r="W60" s="19"/>
    </row>
    <row r="61" spans="1:23" s="61" customFormat="1" ht="10.5" customHeight="1">
      <c r="A61" s="62"/>
      <c r="B61" s="178" t="str">
        <f t="shared" si="0"/>
        <v/>
      </c>
      <c r="C61" s="179" t="str">
        <f>IF($B61="","",INDEX(technique!C$13:'technique'!C$96,MATCH($B61,technique!$P$13:'technique'!$P$96,0),))</f>
        <v/>
      </c>
      <c r="D61" s="180" t="str">
        <f>IF($B61="","",INDEX(technique!E$13:'technique'!E$96,MATCH($B61,technique!$P$13:'technique'!$P$96,0),))</f>
        <v/>
      </c>
      <c r="E61" s="181" t="str">
        <f>IF($B61="","",INDEX(technique!F$13:'technique'!F$96,MATCH($B61,technique!$P$13:'technique'!$P$96,0),))</f>
        <v/>
      </c>
      <c r="F61" s="178" t="str">
        <f>IF($B61="","",INDEX(technique!G$13:'technique'!G$96,MATCH($B61,technique!$P$13:'technique'!$P$96,0),))</f>
        <v/>
      </c>
      <c r="G61" s="178" t="str">
        <f>IF($B61="","",INDEX(technique!H$13:'technique'!H$96,MATCH($B61,technique!$P$13:'technique'!$P$96,0),))</f>
        <v/>
      </c>
      <c r="H61" s="178" t="str">
        <f>IF($B61="","",INDEX(technique!I$13:'technique'!I$96,MATCH($B61,technique!$P$13:'technique'!$P$96,0),))</f>
        <v/>
      </c>
      <c r="I61" s="178" t="str">
        <f>IF($B61="","",INDEX(technique!J$13:'technique'!J$96,MATCH($B61,technique!$P$13:'technique'!$P$96,0),))</f>
        <v/>
      </c>
      <c r="J61" s="182" t="str">
        <f>IF($B61="","",INDEX(technique!K$13:'technique'!K$96,MATCH($B61,technique!$P$13:'technique'!$P$96,0),))</f>
        <v/>
      </c>
      <c r="K61" s="183" t="str">
        <f>IF($B61="","",INDEX(technique!L$13:'technique'!L$96,MATCH($B61,technique!$P$13:'technique'!$P$96,0),))</f>
        <v/>
      </c>
      <c r="L61" s="184">
        <f>IF(technique!L62&lt;&gt;"",1,0)</f>
        <v>0</v>
      </c>
      <c r="M61" s="185">
        <f>IF(L61=0,0,SUM(L$12:$L61))</f>
        <v>0</v>
      </c>
      <c r="N61" s="172"/>
      <c r="O61" s="19"/>
      <c r="P61" s="19"/>
      <c r="Q61" s="19"/>
      <c r="R61" s="19"/>
      <c r="S61" s="19"/>
      <c r="T61" s="19"/>
      <c r="U61" s="19"/>
      <c r="V61" s="19"/>
      <c r="W61" s="19"/>
    </row>
    <row r="62" spans="1:23" s="61" customFormat="1" ht="10.5" customHeight="1">
      <c r="A62" s="62"/>
      <c r="B62" s="178" t="str">
        <f t="shared" si="0"/>
        <v/>
      </c>
      <c r="C62" s="179" t="str">
        <f>IF($B62="","",INDEX(technique!C$13:'technique'!C$96,MATCH($B62,technique!$P$13:'technique'!$P$96,0),))</f>
        <v/>
      </c>
      <c r="D62" s="180" t="str">
        <f>IF($B62="","",INDEX(technique!E$13:'technique'!E$96,MATCH($B62,technique!$P$13:'technique'!$P$96,0),))</f>
        <v/>
      </c>
      <c r="E62" s="181" t="str">
        <f>IF($B62="","",INDEX(technique!F$13:'technique'!F$96,MATCH($B62,technique!$P$13:'technique'!$P$96,0),))</f>
        <v/>
      </c>
      <c r="F62" s="178" t="str">
        <f>IF($B62="","",INDEX(technique!G$13:'technique'!G$96,MATCH($B62,technique!$P$13:'technique'!$P$96,0),))</f>
        <v/>
      </c>
      <c r="G62" s="178" t="str">
        <f>IF($B62="","",INDEX(technique!H$13:'technique'!H$96,MATCH($B62,technique!$P$13:'technique'!$P$96,0),))</f>
        <v/>
      </c>
      <c r="H62" s="178" t="str">
        <f>IF($B62="","",INDEX(technique!I$13:'technique'!I$96,MATCH($B62,technique!$P$13:'technique'!$P$96,0),))</f>
        <v/>
      </c>
      <c r="I62" s="178" t="str">
        <f>IF($B62="","",INDEX(technique!J$13:'technique'!J$96,MATCH($B62,technique!$P$13:'technique'!$P$96,0),))</f>
        <v/>
      </c>
      <c r="J62" s="182" t="str">
        <f>IF($B62="","",INDEX(technique!K$13:'technique'!K$96,MATCH($B62,technique!$P$13:'technique'!$P$96,0),))</f>
        <v/>
      </c>
      <c r="K62" s="183" t="str">
        <f>IF($B62="","",INDEX(technique!L$13:'technique'!L$96,MATCH($B62,technique!$P$13:'technique'!$P$96,0),))</f>
        <v/>
      </c>
      <c r="L62" s="184">
        <f>IF(technique!L63&lt;&gt;"",1,0)</f>
        <v>0</v>
      </c>
      <c r="M62" s="185">
        <f>IF(L62=0,0,SUM(L$12:$L62))</f>
        <v>0</v>
      </c>
      <c r="N62" s="172"/>
      <c r="O62" s="19"/>
      <c r="P62" s="19"/>
      <c r="Q62" s="19"/>
      <c r="R62" s="19"/>
      <c r="S62" s="19"/>
      <c r="T62" s="19"/>
      <c r="U62" s="19"/>
      <c r="V62" s="19"/>
      <c r="W62" s="19"/>
    </row>
    <row r="63" spans="1:23" s="61" customFormat="1" ht="10.5" customHeight="1">
      <c r="A63" s="62"/>
      <c r="B63" s="178" t="str">
        <f t="shared" si="0"/>
        <v/>
      </c>
      <c r="C63" s="179" t="str">
        <f>IF($B63="","",INDEX(technique!C$13:'technique'!C$96,MATCH($B63,technique!$P$13:'technique'!$P$96,0),))</f>
        <v/>
      </c>
      <c r="D63" s="180" t="str">
        <f>IF($B63="","",INDEX(technique!E$13:'technique'!E$96,MATCH($B63,technique!$P$13:'technique'!$P$96,0),))</f>
        <v/>
      </c>
      <c r="E63" s="181" t="str">
        <f>IF($B63="","",INDEX(technique!F$13:'technique'!F$96,MATCH($B63,technique!$P$13:'technique'!$P$96,0),))</f>
        <v/>
      </c>
      <c r="F63" s="178" t="str">
        <f>IF($B63="","",INDEX(technique!G$13:'technique'!G$96,MATCH($B63,technique!$P$13:'technique'!$P$96,0),))</f>
        <v/>
      </c>
      <c r="G63" s="178" t="str">
        <f>IF($B63="","",INDEX(technique!H$13:'technique'!H$96,MATCH($B63,technique!$P$13:'technique'!$P$96,0),))</f>
        <v/>
      </c>
      <c r="H63" s="178" t="str">
        <f>IF($B63="","",INDEX(technique!I$13:'technique'!I$96,MATCH($B63,technique!$P$13:'technique'!$P$96,0),))</f>
        <v/>
      </c>
      <c r="I63" s="178" t="str">
        <f>IF($B63="","",INDEX(technique!J$13:'technique'!J$96,MATCH($B63,technique!$P$13:'technique'!$P$96,0),))</f>
        <v/>
      </c>
      <c r="J63" s="182" t="str">
        <f>IF($B63="","",INDEX(technique!K$13:'technique'!K$96,MATCH($B63,technique!$P$13:'technique'!$P$96,0),))</f>
        <v/>
      </c>
      <c r="K63" s="183" t="str">
        <f>IF($B63="","",INDEX(technique!L$13:'technique'!L$96,MATCH($B63,technique!$P$13:'technique'!$P$96,0),))</f>
        <v/>
      </c>
      <c r="L63" s="184">
        <f>IF(technique!L64&lt;&gt;"",1,0)</f>
        <v>0</v>
      </c>
      <c r="M63" s="185">
        <f>IF(L63=0,0,SUM(L$12:$L63))</f>
        <v>0</v>
      </c>
      <c r="N63" s="172"/>
      <c r="O63" s="19"/>
      <c r="P63" s="19"/>
      <c r="Q63" s="19"/>
      <c r="R63" s="19"/>
      <c r="S63" s="19"/>
      <c r="T63" s="19"/>
      <c r="U63" s="19"/>
      <c r="V63" s="19"/>
      <c r="W63" s="19"/>
    </row>
    <row r="64" spans="1:23" s="61" customFormat="1" ht="10.5" customHeight="1">
      <c r="A64" s="62"/>
      <c r="B64" s="178" t="str">
        <f t="shared" si="0"/>
        <v/>
      </c>
      <c r="C64" s="179" t="str">
        <f>IF($B64="","",INDEX(technique!C$13:'technique'!C$96,MATCH($B64,technique!$P$13:'technique'!$P$96,0),))</f>
        <v/>
      </c>
      <c r="D64" s="180" t="str">
        <f>IF($B64="","",INDEX(technique!E$13:'technique'!E$96,MATCH($B64,technique!$P$13:'technique'!$P$96,0),))</f>
        <v/>
      </c>
      <c r="E64" s="181" t="str">
        <f>IF($B64="","",INDEX(technique!F$13:'technique'!F$96,MATCH($B64,technique!$P$13:'technique'!$P$96,0),))</f>
        <v/>
      </c>
      <c r="F64" s="178" t="str">
        <f>IF($B64="","",INDEX(technique!G$13:'technique'!G$96,MATCH($B64,technique!$P$13:'technique'!$P$96,0),))</f>
        <v/>
      </c>
      <c r="G64" s="178" t="str">
        <f>IF($B64="","",INDEX(technique!H$13:'technique'!H$96,MATCH($B64,technique!$P$13:'technique'!$P$96,0),))</f>
        <v/>
      </c>
      <c r="H64" s="178" t="str">
        <f>IF($B64="","",INDEX(technique!I$13:'technique'!I$96,MATCH($B64,technique!$P$13:'technique'!$P$96,0),))</f>
        <v/>
      </c>
      <c r="I64" s="178" t="str">
        <f>IF($B64="","",INDEX(technique!J$13:'technique'!J$96,MATCH($B64,technique!$P$13:'technique'!$P$96,0),))</f>
        <v/>
      </c>
      <c r="J64" s="182" t="str">
        <f>IF($B64="","",INDEX(technique!K$13:'technique'!K$96,MATCH($B64,technique!$P$13:'technique'!$P$96,0),))</f>
        <v/>
      </c>
      <c r="K64" s="183" t="str">
        <f>IF($B64="","",INDEX(technique!L$13:'technique'!L$96,MATCH($B64,technique!$P$13:'technique'!$P$96,0),))</f>
        <v/>
      </c>
      <c r="L64" s="184">
        <f>IF(technique!L65&lt;&gt;"",1,0)</f>
        <v>0</v>
      </c>
      <c r="M64" s="185">
        <f>IF(L64=0,0,SUM(L$12:$L64))</f>
        <v>0</v>
      </c>
      <c r="N64" s="172"/>
      <c r="O64" s="19"/>
      <c r="P64" s="19"/>
      <c r="Q64" s="19"/>
      <c r="R64" s="19"/>
      <c r="S64" s="19"/>
      <c r="T64" s="19"/>
      <c r="U64" s="19"/>
      <c r="V64" s="19"/>
      <c r="W64" s="19"/>
    </row>
    <row r="65" spans="1:23" s="61" customFormat="1" ht="10.5" customHeight="1">
      <c r="A65" s="62"/>
      <c r="B65" s="178" t="str">
        <f t="shared" si="0"/>
        <v/>
      </c>
      <c r="C65" s="179" t="str">
        <f>IF($B65="","",INDEX(technique!C$13:'technique'!C$96,MATCH($B65,technique!$P$13:'technique'!$P$96,0),))</f>
        <v/>
      </c>
      <c r="D65" s="180" t="str">
        <f>IF($B65="","",INDEX(technique!E$13:'technique'!E$96,MATCH($B65,technique!$P$13:'technique'!$P$96,0),))</f>
        <v/>
      </c>
      <c r="E65" s="181" t="str">
        <f>IF($B65="","",INDEX(technique!F$13:'technique'!F$96,MATCH($B65,technique!$P$13:'technique'!$P$96,0),))</f>
        <v/>
      </c>
      <c r="F65" s="178" t="str">
        <f>IF($B65="","",INDEX(technique!G$13:'technique'!G$96,MATCH($B65,technique!$P$13:'technique'!$P$96,0),))</f>
        <v/>
      </c>
      <c r="G65" s="178" t="str">
        <f>IF($B65="","",INDEX(technique!H$13:'technique'!H$96,MATCH($B65,technique!$P$13:'technique'!$P$96,0),))</f>
        <v/>
      </c>
      <c r="H65" s="178" t="str">
        <f>IF($B65="","",INDEX(technique!I$13:'technique'!I$96,MATCH($B65,technique!$P$13:'technique'!$P$96,0),))</f>
        <v/>
      </c>
      <c r="I65" s="178" t="str">
        <f>IF($B65="","",INDEX(technique!J$13:'technique'!J$96,MATCH($B65,technique!$P$13:'technique'!$P$96,0),))</f>
        <v/>
      </c>
      <c r="J65" s="182" t="str">
        <f>IF($B65="","",INDEX(technique!K$13:'technique'!K$96,MATCH($B65,technique!$P$13:'technique'!$P$96,0),))</f>
        <v/>
      </c>
      <c r="K65" s="183" t="str">
        <f>IF($B65="","",INDEX(technique!L$13:'technique'!L$96,MATCH($B65,technique!$P$13:'technique'!$P$96,0),))</f>
        <v/>
      </c>
      <c r="L65" s="184">
        <f>IF(technique!L66&lt;&gt;"",1,0)</f>
        <v>0</v>
      </c>
      <c r="M65" s="185">
        <f>IF(L65=0,0,SUM(L$12:$L65))</f>
        <v>0</v>
      </c>
      <c r="N65" s="172"/>
      <c r="O65" s="19"/>
      <c r="P65" s="19"/>
      <c r="Q65" s="19"/>
      <c r="R65" s="19"/>
      <c r="S65" s="19"/>
      <c r="T65" s="19"/>
      <c r="U65" s="19"/>
      <c r="V65" s="19"/>
      <c r="W65" s="19"/>
    </row>
    <row r="66" spans="1:23" s="61" customFormat="1" ht="10.5" customHeight="1">
      <c r="A66" s="62"/>
      <c r="B66" s="178" t="str">
        <f t="shared" si="0"/>
        <v/>
      </c>
      <c r="C66" s="179" t="str">
        <f>IF($B66="","",INDEX(technique!C$13:'technique'!C$96,MATCH($B66,technique!$P$13:'technique'!$P$96,0),))</f>
        <v/>
      </c>
      <c r="D66" s="180" t="str">
        <f>IF($B66="","",INDEX(technique!E$13:'technique'!E$96,MATCH($B66,technique!$P$13:'technique'!$P$96,0),))</f>
        <v/>
      </c>
      <c r="E66" s="181" t="str">
        <f>IF($B66="","",INDEX(technique!F$13:'technique'!F$96,MATCH($B66,technique!$P$13:'technique'!$P$96,0),))</f>
        <v/>
      </c>
      <c r="F66" s="178" t="str">
        <f>IF($B66="","",INDEX(technique!G$13:'technique'!G$96,MATCH($B66,technique!$P$13:'technique'!$P$96,0),))</f>
        <v/>
      </c>
      <c r="G66" s="178" t="str">
        <f>IF($B66="","",INDEX(technique!H$13:'technique'!H$96,MATCH($B66,technique!$P$13:'technique'!$P$96,0),))</f>
        <v/>
      </c>
      <c r="H66" s="178" t="str">
        <f>IF($B66="","",INDEX(technique!I$13:'technique'!I$96,MATCH($B66,technique!$P$13:'technique'!$P$96,0),))</f>
        <v/>
      </c>
      <c r="I66" s="178" t="str">
        <f>IF($B66="","",INDEX(technique!J$13:'technique'!J$96,MATCH($B66,technique!$P$13:'technique'!$P$96,0),))</f>
        <v/>
      </c>
      <c r="J66" s="182" t="str">
        <f>IF($B66="","",INDEX(technique!K$13:'technique'!K$96,MATCH($B66,technique!$P$13:'technique'!$P$96,0),))</f>
        <v/>
      </c>
      <c r="K66" s="183" t="str">
        <f>IF($B66="","",INDEX(technique!L$13:'technique'!L$96,MATCH($B66,technique!$P$13:'technique'!$P$96,0),))</f>
        <v/>
      </c>
      <c r="L66" s="184">
        <f>IF(technique!L67&lt;&gt;"",1,0)</f>
        <v>0</v>
      </c>
      <c r="M66" s="185">
        <f>IF(L66=0,0,SUM(L$12:$L66))</f>
        <v>0</v>
      </c>
      <c r="N66" s="172"/>
      <c r="O66" s="19"/>
      <c r="P66" s="19"/>
      <c r="Q66" s="19"/>
      <c r="R66" s="19"/>
      <c r="S66" s="19"/>
      <c r="T66" s="19"/>
      <c r="U66" s="19"/>
      <c r="V66" s="19"/>
      <c r="W66" s="19"/>
    </row>
    <row r="67" spans="1:23" s="61" customFormat="1" ht="10.5" customHeight="1">
      <c r="A67" s="62"/>
      <c r="B67" s="178" t="str">
        <f t="shared" si="0"/>
        <v/>
      </c>
      <c r="C67" s="179" t="str">
        <f>IF($B67="","",INDEX(technique!C$13:'technique'!C$96,MATCH($B67,technique!$P$13:'technique'!$P$96,0),))</f>
        <v/>
      </c>
      <c r="D67" s="180" t="str">
        <f>IF($B67="","",INDEX(technique!E$13:'technique'!E$96,MATCH($B67,technique!$P$13:'technique'!$P$96,0),))</f>
        <v/>
      </c>
      <c r="E67" s="181" t="str">
        <f>IF($B67="","",INDEX(technique!F$13:'technique'!F$96,MATCH($B67,technique!$P$13:'technique'!$P$96,0),))</f>
        <v/>
      </c>
      <c r="F67" s="178" t="str">
        <f>IF($B67="","",INDEX(technique!G$13:'technique'!G$96,MATCH($B67,technique!$P$13:'technique'!$P$96,0),))</f>
        <v/>
      </c>
      <c r="G67" s="178" t="str">
        <f>IF($B67="","",INDEX(technique!H$13:'technique'!H$96,MATCH($B67,technique!$P$13:'technique'!$P$96,0),))</f>
        <v/>
      </c>
      <c r="H67" s="178" t="str">
        <f>IF($B67="","",INDEX(technique!I$13:'technique'!I$96,MATCH($B67,technique!$P$13:'technique'!$P$96,0),))</f>
        <v/>
      </c>
      <c r="I67" s="178" t="str">
        <f>IF($B67="","",INDEX(technique!J$13:'technique'!J$96,MATCH($B67,technique!$P$13:'technique'!$P$96,0),))</f>
        <v/>
      </c>
      <c r="J67" s="182" t="str">
        <f>IF($B67="","",INDEX(technique!K$13:'technique'!K$96,MATCH($B67,technique!$P$13:'technique'!$P$96,0),))</f>
        <v/>
      </c>
      <c r="K67" s="183" t="str">
        <f>IF($B67="","",INDEX(technique!L$13:'technique'!L$96,MATCH($B67,technique!$P$13:'technique'!$P$96,0),))</f>
        <v/>
      </c>
      <c r="L67" s="184">
        <f>IF(technique!L68&lt;&gt;"",1,0)</f>
        <v>0</v>
      </c>
      <c r="M67" s="185">
        <f>IF(L67=0,0,SUM(L$12:$L67))</f>
        <v>0</v>
      </c>
      <c r="N67" s="172"/>
      <c r="O67" s="19"/>
      <c r="P67" s="19"/>
      <c r="Q67" s="19"/>
      <c r="R67" s="19"/>
      <c r="S67" s="19"/>
      <c r="T67" s="19"/>
      <c r="U67" s="19"/>
      <c r="V67" s="19"/>
      <c r="W67" s="19"/>
    </row>
    <row r="68" spans="1:23" s="61" customFormat="1" ht="10.5" customHeight="1">
      <c r="A68" s="62"/>
      <c r="B68" s="178" t="str">
        <f t="shared" si="0"/>
        <v/>
      </c>
      <c r="C68" s="179" t="str">
        <f>IF($B68="","",INDEX(technique!C$13:'technique'!C$96,MATCH($B68,technique!$P$13:'technique'!$P$96,0),))</f>
        <v/>
      </c>
      <c r="D68" s="180" t="str">
        <f>IF($B68="","",INDEX(technique!E$13:'technique'!E$96,MATCH($B68,technique!$P$13:'technique'!$P$96,0),))</f>
        <v/>
      </c>
      <c r="E68" s="181" t="str">
        <f>IF($B68="","",INDEX(technique!F$13:'technique'!F$96,MATCH($B68,technique!$P$13:'technique'!$P$96,0),))</f>
        <v/>
      </c>
      <c r="F68" s="178" t="str">
        <f>IF($B68="","",INDEX(technique!G$13:'technique'!G$96,MATCH($B68,technique!$P$13:'technique'!$P$96,0),))</f>
        <v/>
      </c>
      <c r="G68" s="178" t="str">
        <f>IF($B68="","",INDEX(technique!H$13:'technique'!H$96,MATCH($B68,technique!$P$13:'technique'!$P$96,0),))</f>
        <v/>
      </c>
      <c r="H68" s="178" t="str">
        <f>IF($B68="","",INDEX(technique!I$13:'technique'!I$96,MATCH($B68,technique!$P$13:'technique'!$P$96,0),))</f>
        <v/>
      </c>
      <c r="I68" s="178" t="str">
        <f>IF($B68="","",INDEX(technique!J$13:'technique'!J$96,MATCH($B68,technique!$P$13:'technique'!$P$96,0),))</f>
        <v/>
      </c>
      <c r="J68" s="182" t="str">
        <f>IF($B68="","",INDEX(technique!K$13:'technique'!K$96,MATCH($B68,technique!$P$13:'technique'!$P$96,0),))</f>
        <v/>
      </c>
      <c r="K68" s="183" t="str">
        <f>IF($B68="","",INDEX(technique!L$13:'technique'!L$96,MATCH($B68,technique!$P$13:'technique'!$P$96,0),))</f>
        <v/>
      </c>
      <c r="L68" s="184">
        <f>IF(technique!L69&lt;&gt;"",1,0)</f>
        <v>0</v>
      </c>
      <c r="M68" s="185">
        <f>IF(L68=0,0,SUM(L$12:$L68))</f>
        <v>0</v>
      </c>
      <c r="N68" s="172"/>
      <c r="O68" s="19"/>
      <c r="P68" s="19"/>
      <c r="Q68" s="19"/>
      <c r="R68" s="19"/>
      <c r="S68" s="19"/>
      <c r="T68" s="19"/>
      <c r="U68" s="19"/>
      <c r="V68" s="19"/>
      <c r="W68" s="19"/>
    </row>
    <row r="69" spans="1:23" s="61" customFormat="1" ht="10.5" customHeight="1">
      <c r="A69" s="62"/>
      <c r="B69" s="178" t="str">
        <f t="shared" si="0"/>
        <v/>
      </c>
      <c r="C69" s="179" t="str">
        <f>IF($B69="","",INDEX(technique!C$13:'technique'!C$96,MATCH($B69,technique!$P$13:'technique'!$P$96,0),))</f>
        <v/>
      </c>
      <c r="D69" s="180" t="str">
        <f>IF($B69="","",INDEX(technique!E$13:'technique'!E$96,MATCH($B69,technique!$P$13:'technique'!$P$96,0),))</f>
        <v/>
      </c>
      <c r="E69" s="181" t="str">
        <f>IF($B69="","",INDEX(technique!F$13:'technique'!F$96,MATCH($B69,technique!$P$13:'technique'!$P$96,0),))</f>
        <v/>
      </c>
      <c r="F69" s="178" t="str">
        <f>IF($B69="","",INDEX(technique!G$13:'technique'!G$96,MATCH($B69,technique!$P$13:'technique'!$P$96,0),))</f>
        <v/>
      </c>
      <c r="G69" s="178" t="str">
        <f>IF($B69="","",INDEX(technique!H$13:'technique'!H$96,MATCH($B69,technique!$P$13:'technique'!$P$96,0),))</f>
        <v/>
      </c>
      <c r="H69" s="178" t="str">
        <f>IF($B69="","",INDEX(technique!I$13:'technique'!I$96,MATCH($B69,technique!$P$13:'technique'!$P$96,0),))</f>
        <v/>
      </c>
      <c r="I69" s="178" t="str">
        <f>IF($B69="","",INDEX(technique!J$13:'technique'!J$96,MATCH($B69,technique!$P$13:'technique'!$P$96,0),))</f>
        <v/>
      </c>
      <c r="J69" s="182" t="str">
        <f>IF($B69="","",INDEX(technique!K$13:'technique'!K$96,MATCH($B69,technique!$P$13:'technique'!$P$96,0),))</f>
        <v/>
      </c>
      <c r="K69" s="183" t="str">
        <f>IF($B69="","",INDEX(technique!L$13:'technique'!L$96,MATCH($B69,technique!$P$13:'technique'!$P$96,0),))</f>
        <v/>
      </c>
      <c r="L69" s="184">
        <f>IF(technique!L70&lt;&gt;"",1,0)</f>
        <v>0</v>
      </c>
      <c r="M69" s="185">
        <f>IF(L69=0,0,SUM(L$12:$L69))</f>
        <v>0</v>
      </c>
      <c r="N69" s="172"/>
      <c r="O69" s="19"/>
      <c r="P69" s="19"/>
      <c r="Q69" s="19"/>
      <c r="R69" s="19"/>
      <c r="S69" s="19"/>
      <c r="T69" s="19"/>
      <c r="U69" s="19"/>
      <c r="V69" s="19"/>
      <c r="W69" s="19"/>
    </row>
    <row r="70" spans="1:23" s="61" customFormat="1" ht="10.5" customHeight="1">
      <c r="A70" s="62"/>
      <c r="B70" s="178" t="str">
        <f t="shared" si="0"/>
        <v/>
      </c>
      <c r="C70" s="179" t="str">
        <f>IF($B70="","",INDEX(technique!C$13:'technique'!C$96,MATCH($B70,technique!$P$13:'technique'!$P$96,0),))</f>
        <v/>
      </c>
      <c r="D70" s="180" t="str">
        <f>IF($B70="","",INDEX(technique!E$13:'technique'!E$96,MATCH($B70,technique!$P$13:'technique'!$P$96,0),))</f>
        <v/>
      </c>
      <c r="E70" s="181" t="str">
        <f>IF($B70="","",INDEX(technique!F$13:'technique'!F$96,MATCH($B70,technique!$P$13:'technique'!$P$96,0),))</f>
        <v/>
      </c>
      <c r="F70" s="178" t="str">
        <f>IF($B70="","",INDEX(technique!G$13:'technique'!G$96,MATCH($B70,technique!$P$13:'technique'!$P$96,0),))</f>
        <v/>
      </c>
      <c r="G70" s="178" t="str">
        <f>IF($B70="","",INDEX(technique!H$13:'technique'!H$96,MATCH($B70,technique!$P$13:'technique'!$P$96,0),))</f>
        <v/>
      </c>
      <c r="H70" s="178" t="str">
        <f>IF($B70="","",INDEX(technique!I$13:'technique'!I$96,MATCH($B70,technique!$P$13:'technique'!$P$96,0),))</f>
        <v/>
      </c>
      <c r="I70" s="178" t="str">
        <f>IF($B70="","",INDEX(technique!J$13:'technique'!J$96,MATCH($B70,technique!$P$13:'technique'!$P$96,0),))</f>
        <v/>
      </c>
      <c r="J70" s="182" t="str">
        <f>IF($B70="","",INDEX(technique!K$13:'technique'!K$96,MATCH($B70,technique!$P$13:'technique'!$P$96,0),))</f>
        <v/>
      </c>
      <c r="K70" s="183" t="str">
        <f>IF($B70="","",INDEX(technique!L$13:'technique'!L$96,MATCH($B70,technique!$P$13:'technique'!$P$96,0),))</f>
        <v/>
      </c>
      <c r="L70" s="184">
        <f>IF(technique!L71&lt;&gt;"",1,0)</f>
        <v>0</v>
      </c>
      <c r="M70" s="185">
        <f>IF(L70=0,0,SUM(L$12:$L70))</f>
        <v>0</v>
      </c>
      <c r="N70" s="172"/>
      <c r="O70" s="19"/>
      <c r="P70" s="19"/>
      <c r="Q70" s="19"/>
      <c r="R70" s="19"/>
      <c r="S70" s="19"/>
      <c r="T70" s="19"/>
      <c r="U70" s="19"/>
      <c r="V70" s="19"/>
      <c r="W70" s="19"/>
    </row>
    <row r="71" spans="1:23" s="61" customFormat="1" ht="10.5" customHeight="1">
      <c r="A71" s="62"/>
      <c r="B71" s="178" t="str">
        <f t="shared" si="0"/>
        <v/>
      </c>
      <c r="C71" s="179" t="str">
        <f>IF($B71="","",INDEX(technique!C$13:'technique'!C$96,MATCH($B71,technique!$P$13:'technique'!$P$96,0),))</f>
        <v/>
      </c>
      <c r="D71" s="180" t="str">
        <f>IF($B71="","",INDEX(technique!E$13:'technique'!E$96,MATCH($B71,technique!$P$13:'technique'!$P$96,0),))</f>
        <v/>
      </c>
      <c r="E71" s="181" t="str">
        <f>IF($B71="","",INDEX(technique!F$13:'technique'!F$96,MATCH($B71,technique!$P$13:'technique'!$P$96,0),))</f>
        <v/>
      </c>
      <c r="F71" s="178" t="str">
        <f>IF($B71="","",INDEX(technique!G$13:'technique'!G$96,MATCH($B71,technique!$P$13:'technique'!$P$96,0),))</f>
        <v/>
      </c>
      <c r="G71" s="178" t="str">
        <f>IF($B71="","",INDEX(technique!H$13:'technique'!H$96,MATCH($B71,technique!$P$13:'technique'!$P$96,0),))</f>
        <v/>
      </c>
      <c r="H71" s="178" t="str">
        <f>IF($B71="","",INDEX(technique!I$13:'technique'!I$96,MATCH($B71,technique!$P$13:'technique'!$P$96,0),))</f>
        <v/>
      </c>
      <c r="I71" s="178" t="str">
        <f>IF($B71="","",INDEX(technique!J$13:'technique'!J$96,MATCH($B71,technique!$P$13:'technique'!$P$96,0),))</f>
        <v/>
      </c>
      <c r="J71" s="182" t="str">
        <f>IF($B71="","",INDEX(technique!K$13:'technique'!K$96,MATCH($B71,technique!$P$13:'technique'!$P$96,0),))</f>
        <v/>
      </c>
      <c r="K71" s="183" t="str">
        <f>IF($B71="","",INDEX(technique!L$13:'technique'!L$96,MATCH($B71,technique!$P$13:'technique'!$P$96,0),))</f>
        <v/>
      </c>
      <c r="L71" s="184">
        <f>IF(technique!L72&lt;&gt;"",1,0)</f>
        <v>0</v>
      </c>
      <c r="M71" s="185">
        <f>IF(L71=0,0,SUM(L$12:$L71))</f>
        <v>0</v>
      </c>
      <c r="N71" s="172"/>
      <c r="O71" s="19"/>
      <c r="P71" s="19"/>
      <c r="Q71" s="19"/>
      <c r="R71" s="19"/>
      <c r="S71" s="19"/>
      <c r="T71" s="19"/>
      <c r="U71" s="19"/>
      <c r="V71" s="19"/>
      <c r="W71" s="19"/>
    </row>
    <row r="72" spans="1:23" s="61" customFormat="1" ht="10.5" customHeight="1">
      <c r="A72" s="62"/>
      <c r="B72" s="178" t="str">
        <f t="shared" si="0"/>
        <v/>
      </c>
      <c r="C72" s="179" t="str">
        <f>IF($B72="","",INDEX(technique!C$13:'technique'!C$96,MATCH($B72,technique!$P$13:'technique'!$P$96,0),))</f>
        <v/>
      </c>
      <c r="D72" s="180" t="str">
        <f>IF($B72="","",INDEX(technique!E$13:'technique'!E$96,MATCH($B72,technique!$P$13:'technique'!$P$96,0),))</f>
        <v/>
      </c>
      <c r="E72" s="181" t="str">
        <f>IF($B72="","",INDEX(technique!F$13:'technique'!F$96,MATCH($B72,technique!$P$13:'technique'!$P$96,0),))</f>
        <v/>
      </c>
      <c r="F72" s="178" t="str">
        <f>IF($B72="","",INDEX(technique!G$13:'technique'!G$96,MATCH($B72,technique!$P$13:'technique'!$P$96,0),))</f>
        <v/>
      </c>
      <c r="G72" s="178" t="str">
        <f>IF($B72="","",INDEX(technique!H$13:'technique'!H$96,MATCH($B72,technique!$P$13:'technique'!$P$96,0),))</f>
        <v/>
      </c>
      <c r="H72" s="178" t="str">
        <f>IF($B72="","",INDEX(technique!I$13:'technique'!I$96,MATCH($B72,technique!$P$13:'technique'!$P$96,0),))</f>
        <v/>
      </c>
      <c r="I72" s="178" t="str">
        <f>IF($B72="","",INDEX(technique!J$13:'technique'!J$96,MATCH($B72,technique!$P$13:'technique'!$P$96,0),))</f>
        <v/>
      </c>
      <c r="J72" s="182" t="str">
        <f>IF($B72="","",INDEX(technique!K$13:'technique'!K$96,MATCH($B72,technique!$P$13:'technique'!$P$96,0),))</f>
        <v/>
      </c>
      <c r="K72" s="183" t="str">
        <f>IF($B72="","",INDEX(technique!L$13:'technique'!L$96,MATCH($B72,technique!$P$13:'technique'!$P$96,0),))</f>
        <v/>
      </c>
      <c r="L72" s="184">
        <f>IF(technique!L73&lt;&gt;"",1,0)</f>
        <v>0</v>
      </c>
      <c r="M72" s="185">
        <f>IF(L72=0,0,SUM(L$12:$L72))</f>
        <v>0</v>
      </c>
      <c r="N72" s="172"/>
      <c r="O72" s="19"/>
      <c r="P72" s="19"/>
      <c r="Q72" s="19"/>
      <c r="R72" s="19"/>
      <c r="S72" s="19"/>
      <c r="T72" s="19"/>
      <c r="U72" s="19"/>
      <c r="V72" s="19"/>
      <c r="W72" s="19"/>
    </row>
    <row r="73" spans="1:23" s="61" customFormat="1" ht="10.5" customHeight="1">
      <c r="A73" s="62"/>
      <c r="B73" s="178" t="str">
        <f t="shared" si="0"/>
        <v/>
      </c>
      <c r="C73" s="179" t="str">
        <f>IF($B73="","",INDEX(technique!C$13:'technique'!C$96,MATCH($B73,technique!$P$13:'technique'!$P$96,0),))</f>
        <v/>
      </c>
      <c r="D73" s="180" t="str">
        <f>IF($B73="","",INDEX(technique!E$13:'technique'!E$96,MATCH($B73,technique!$P$13:'technique'!$P$96,0),))</f>
        <v/>
      </c>
      <c r="E73" s="181" t="str">
        <f>IF($B73="","",INDEX(technique!F$13:'technique'!F$96,MATCH($B73,technique!$P$13:'technique'!$P$96,0),))</f>
        <v/>
      </c>
      <c r="F73" s="178" t="str">
        <f>IF($B73="","",INDEX(technique!G$13:'technique'!G$96,MATCH($B73,technique!$P$13:'technique'!$P$96,0),))</f>
        <v/>
      </c>
      <c r="G73" s="178" t="str">
        <f>IF($B73="","",INDEX(technique!H$13:'technique'!H$96,MATCH($B73,technique!$P$13:'technique'!$P$96,0),))</f>
        <v/>
      </c>
      <c r="H73" s="178" t="str">
        <f>IF($B73="","",INDEX(technique!I$13:'technique'!I$96,MATCH($B73,technique!$P$13:'technique'!$P$96,0),))</f>
        <v/>
      </c>
      <c r="I73" s="178" t="str">
        <f>IF($B73="","",INDEX(technique!J$13:'technique'!J$96,MATCH($B73,technique!$P$13:'technique'!$P$96,0),))</f>
        <v/>
      </c>
      <c r="J73" s="182" t="str">
        <f>IF($B73="","",INDEX(technique!K$13:'technique'!K$96,MATCH($B73,technique!$P$13:'technique'!$P$96,0),))</f>
        <v/>
      </c>
      <c r="K73" s="183" t="str">
        <f>IF($B73="","",INDEX(technique!L$13:'technique'!L$96,MATCH($B73,technique!$P$13:'technique'!$P$96,0),))</f>
        <v/>
      </c>
      <c r="L73" s="184">
        <f>IF(technique!L74&lt;&gt;"",1,0)</f>
        <v>0</v>
      </c>
      <c r="M73" s="185">
        <f>IF(L73=0,0,SUM(L$12:$L73))</f>
        <v>0</v>
      </c>
      <c r="N73" s="172"/>
      <c r="O73" s="19"/>
      <c r="P73" s="19"/>
      <c r="Q73" s="19"/>
      <c r="R73" s="19"/>
      <c r="S73" s="19"/>
      <c r="T73" s="19"/>
      <c r="U73" s="19"/>
      <c r="V73" s="19"/>
      <c r="W73" s="19"/>
    </row>
    <row r="74" spans="1:23" s="61" customFormat="1" ht="10.5" customHeight="1">
      <c r="A74" s="62"/>
      <c r="B74" s="178" t="str">
        <f t="shared" si="0"/>
        <v/>
      </c>
      <c r="C74" s="179" t="str">
        <f>IF($B74="","",INDEX(technique!C$13:'technique'!C$96,MATCH($B74,technique!$P$13:'technique'!$P$96,0),))</f>
        <v/>
      </c>
      <c r="D74" s="180" t="str">
        <f>IF($B74="","",INDEX(technique!E$13:'technique'!E$96,MATCH($B74,technique!$P$13:'technique'!$P$96,0),))</f>
        <v/>
      </c>
      <c r="E74" s="181" t="str">
        <f>IF($B74="","",INDEX(technique!F$13:'technique'!F$96,MATCH($B74,technique!$P$13:'technique'!$P$96,0),))</f>
        <v/>
      </c>
      <c r="F74" s="178" t="str">
        <f>IF($B74="","",INDEX(technique!G$13:'technique'!G$96,MATCH($B74,technique!$P$13:'technique'!$P$96,0),))</f>
        <v/>
      </c>
      <c r="G74" s="178" t="str">
        <f>IF($B74="","",INDEX(technique!H$13:'technique'!H$96,MATCH($B74,technique!$P$13:'technique'!$P$96,0),))</f>
        <v/>
      </c>
      <c r="H74" s="178" t="str">
        <f>IF($B74="","",INDEX(technique!I$13:'technique'!I$96,MATCH($B74,technique!$P$13:'technique'!$P$96,0),))</f>
        <v/>
      </c>
      <c r="I74" s="178" t="str">
        <f>IF($B74="","",INDEX(technique!J$13:'technique'!J$96,MATCH($B74,technique!$P$13:'technique'!$P$96,0),))</f>
        <v/>
      </c>
      <c r="J74" s="182" t="str">
        <f>IF($B74="","",INDEX(technique!K$13:'technique'!K$96,MATCH($B74,technique!$P$13:'technique'!$P$96,0),))</f>
        <v/>
      </c>
      <c r="K74" s="183" t="str">
        <f>IF($B74="","",INDEX(technique!L$13:'technique'!L$96,MATCH($B74,technique!$P$13:'technique'!$P$96,0),))</f>
        <v/>
      </c>
      <c r="L74" s="184">
        <f>IF(technique!L75&lt;&gt;"",1,0)</f>
        <v>0</v>
      </c>
      <c r="M74" s="185">
        <f>IF(L74=0,0,SUM(L$12:$L74))</f>
        <v>0</v>
      </c>
      <c r="N74" s="172"/>
      <c r="O74" s="19"/>
      <c r="P74" s="19"/>
      <c r="Q74" s="19"/>
      <c r="R74" s="19"/>
      <c r="S74" s="19"/>
      <c r="T74" s="19"/>
      <c r="U74" s="19"/>
      <c r="V74" s="19"/>
      <c r="W74" s="19"/>
    </row>
    <row r="75" spans="1:23" s="61" customFormat="1" ht="10.5" customHeight="1">
      <c r="A75" s="62"/>
      <c r="B75" s="178" t="str">
        <f t="shared" si="0"/>
        <v/>
      </c>
      <c r="C75" s="179" t="str">
        <f>IF($B75="","",INDEX(technique!C$13:'technique'!C$96,MATCH($B75,technique!$P$13:'technique'!$P$96,0),))</f>
        <v/>
      </c>
      <c r="D75" s="180" t="str">
        <f>IF($B75="","",INDEX(technique!E$13:'technique'!E$96,MATCH($B75,technique!$P$13:'technique'!$P$96,0),))</f>
        <v/>
      </c>
      <c r="E75" s="181" t="str">
        <f>IF($B75="","",INDEX(technique!F$13:'technique'!F$96,MATCH($B75,technique!$P$13:'technique'!$P$96,0),))</f>
        <v/>
      </c>
      <c r="F75" s="178" t="str">
        <f>IF($B75="","",INDEX(technique!G$13:'technique'!G$96,MATCH($B75,technique!$P$13:'technique'!$P$96,0),))</f>
        <v/>
      </c>
      <c r="G75" s="178" t="str">
        <f>IF($B75="","",INDEX(technique!H$13:'technique'!H$96,MATCH($B75,technique!$P$13:'technique'!$P$96,0),))</f>
        <v/>
      </c>
      <c r="H75" s="178" t="str">
        <f>IF($B75="","",INDEX(technique!I$13:'technique'!I$96,MATCH($B75,technique!$P$13:'technique'!$P$96,0),))</f>
        <v/>
      </c>
      <c r="I75" s="178" t="str">
        <f>IF($B75="","",INDEX(technique!J$13:'technique'!J$96,MATCH($B75,technique!$P$13:'technique'!$P$96,0),))</f>
        <v/>
      </c>
      <c r="J75" s="182" t="str">
        <f>IF($B75="","",INDEX(technique!K$13:'technique'!K$96,MATCH($B75,technique!$P$13:'technique'!$P$96,0),))</f>
        <v/>
      </c>
      <c r="K75" s="183" t="str">
        <f>IF($B75="","",INDEX(technique!L$13:'technique'!L$96,MATCH($B75,technique!$P$13:'technique'!$P$96,0),))</f>
        <v/>
      </c>
      <c r="L75" s="184">
        <f>IF(technique!L76&lt;&gt;"",1,0)</f>
        <v>0</v>
      </c>
      <c r="M75" s="185">
        <f>IF(L75=0,0,SUM(L$12:$L75))</f>
        <v>0</v>
      </c>
      <c r="N75" s="172"/>
      <c r="O75" s="19"/>
      <c r="P75" s="19"/>
      <c r="Q75" s="19"/>
      <c r="R75" s="19"/>
      <c r="S75" s="19"/>
      <c r="T75" s="19"/>
      <c r="U75" s="19"/>
      <c r="V75" s="19"/>
      <c r="W75" s="19"/>
    </row>
    <row r="76" spans="1:23" s="61" customFormat="1" ht="10.5" customHeight="1">
      <c r="A76" s="62"/>
      <c r="B76" s="178" t="str">
        <f t="shared" ref="B76:B100" si="1">IF(ROW()-11&lt;=$M$3,ROW()-11,"")</f>
        <v/>
      </c>
      <c r="C76" s="179" t="str">
        <f>IF($B76="","",INDEX(technique!C$13:'technique'!C$96,MATCH($B76,technique!$P$13:'technique'!$P$96,0),))</f>
        <v/>
      </c>
      <c r="D76" s="180" t="str">
        <f>IF($B76="","",INDEX(technique!E$13:'technique'!E$96,MATCH($B76,technique!$P$13:'technique'!$P$96,0),))</f>
        <v/>
      </c>
      <c r="E76" s="181" t="str">
        <f>IF($B76="","",INDEX(technique!F$13:'technique'!F$96,MATCH($B76,technique!$P$13:'technique'!$P$96,0),))</f>
        <v/>
      </c>
      <c r="F76" s="178" t="str">
        <f>IF($B76="","",INDEX(technique!G$13:'technique'!G$96,MATCH($B76,technique!$P$13:'technique'!$P$96,0),))</f>
        <v/>
      </c>
      <c r="G76" s="178" t="str">
        <f>IF($B76="","",INDEX(technique!H$13:'technique'!H$96,MATCH($B76,technique!$P$13:'technique'!$P$96,0),))</f>
        <v/>
      </c>
      <c r="H76" s="178" t="str">
        <f>IF($B76="","",INDEX(technique!I$13:'technique'!I$96,MATCH($B76,technique!$P$13:'technique'!$P$96,0),))</f>
        <v/>
      </c>
      <c r="I76" s="178" t="str">
        <f>IF($B76="","",INDEX(technique!J$13:'technique'!J$96,MATCH($B76,technique!$P$13:'technique'!$P$96,0),))</f>
        <v/>
      </c>
      <c r="J76" s="182" t="str">
        <f>IF($B76="","",INDEX(technique!K$13:'technique'!K$96,MATCH($B76,technique!$P$13:'technique'!$P$96,0),))</f>
        <v/>
      </c>
      <c r="K76" s="183" t="str">
        <f>IF($B76="","",INDEX(technique!L$13:'technique'!L$96,MATCH($B76,technique!$P$13:'technique'!$P$96,0),))</f>
        <v/>
      </c>
      <c r="L76" s="184">
        <f>IF(technique!L77&lt;&gt;"",1,0)</f>
        <v>0</v>
      </c>
      <c r="M76" s="185">
        <f>IF(L76=0,0,SUM(L$12:$L76))</f>
        <v>0</v>
      </c>
      <c r="N76" s="172"/>
      <c r="O76" s="19"/>
      <c r="P76" s="19"/>
      <c r="Q76" s="19"/>
      <c r="R76" s="19"/>
      <c r="S76" s="19"/>
      <c r="T76" s="19"/>
      <c r="U76" s="19"/>
      <c r="V76" s="19"/>
      <c r="W76" s="19"/>
    </row>
    <row r="77" spans="1:23" s="61" customFormat="1" ht="10.5" customHeight="1">
      <c r="A77" s="62"/>
      <c r="B77" s="178" t="str">
        <f t="shared" si="1"/>
        <v/>
      </c>
      <c r="C77" s="179" t="str">
        <f>IF($B77="","",INDEX(technique!C$13:'technique'!C$96,MATCH($B77,technique!$P$13:'technique'!$P$96,0),))</f>
        <v/>
      </c>
      <c r="D77" s="180" t="str">
        <f>IF($B77="","",INDEX(technique!E$13:'technique'!E$96,MATCH($B77,technique!$P$13:'technique'!$P$96,0),))</f>
        <v/>
      </c>
      <c r="E77" s="181" t="str">
        <f>IF($B77="","",INDEX(technique!F$13:'technique'!F$96,MATCH($B77,technique!$P$13:'technique'!$P$96,0),))</f>
        <v/>
      </c>
      <c r="F77" s="178" t="str">
        <f>IF($B77="","",INDEX(technique!G$13:'technique'!G$96,MATCH($B77,technique!$P$13:'technique'!$P$96,0),))</f>
        <v/>
      </c>
      <c r="G77" s="178" t="str">
        <f>IF($B77="","",INDEX(technique!H$13:'technique'!H$96,MATCH($B77,technique!$P$13:'technique'!$P$96,0),))</f>
        <v/>
      </c>
      <c r="H77" s="178" t="str">
        <f>IF($B77="","",INDEX(technique!I$13:'technique'!I$96,MATCH($B77,technique!$P$13:'technique'!$P$96,0),))</f>
        <v/>
      </c>
      <c r="I77" s="178" t="str">
        <f>IF($B77="","",INDEX(technique!J$13:'technique'!J$96,MATCH($B77,technique!$P$13:'technique'!$P$96,0),))</f>
        <v/>
      </c>
      <c r="J77" s="182" t="str">
        <f>IF($B77="","",INDEX(technique!K$13:'technique'!K$96,MATCH($B77,technique!$P$13:'technique'!$P$96,0),))</f>
        <v/>
      </c>
      <c r="K77" s="183" t="str">
        <f>IF($B77="","",INDEX(technique!L$13:'technique'!L$96,MATCH($B77,technique!$P$13:'technique'!$P$96,0),))</f>
        <v/>
      </c>
      <c r="L77" s="184">
        <f>IF(technique!L78&lt;&gt;"",1,0)</f>
        <v>0</v>
      </c>
      <c r="M77" s="185">
        <f>IF(L77=0,0,SUM(L$12:$L77))</f>
        <v>0</v>
      </c>
      <c r="N77" s="172"/>
      <c r="O77" s="19"/>
      <c r="P77" s="19"/>
      <c r="Q77" s="19"/>
      <c r="R77" s="19"/>
      <c r="S77" s="19"/>
      <c r="T77" s="19"/>
      <c r="U77" s="19"/>
      <c r="V77" s="19"/>
      <c r="W77" s="19"/>
    </row>
    <row r="78" spans="1:23" s="61" customFormat="1" ht="10.5" customHeight="1">
      <c r="A78" s="62"/>
      <c r="B78" s="178" t="str">
        <f t="shared" si="1"/>
        <v/>
      </c>
      <c r="C78" s="179" t="str">
        <f>IF($B78="","",INDEX(technique!C$13:'technique'!C$96,MATCH($B78,technique!$P$13:'technique'!$P$96,0),))</f>
        <v/>
      </c>
      <c r="D78" s="180" t="str">
        <f>IF($B78="","",INDEX(technique!E$13:'technique'!E$96,MATCH($B78,technique!$P$13:'technique'!$P$96,0),))</f>
        <v/>
      </c>
      <c r="E78" s="181" t="str">
        <f>IF($B78="","",INDEX(technique!F$13:'technique'!F$96,MATCH($B78,technique!$P$13:'technique'!$P$96,0),))</f>
        <v/>
      </c>
      <c r="F78" s="178" t="str">
        <f>IF($B78="","",INDEX(technique!G$13:'technique'!G$96,MATCH($B78,technique!$P$13:'technique'!$P$96,0),))</f>
        <v/>
      </c>
      <c r="G78" s="178" t="str">
        <f>IF($B78="","",INDEX(technique!H$13:'technique'!H$96,MATCH($B78,technique!$P$13:'technique'!$P$96,0),))</f>
        <v/>
      </c>
      <c r="H78" s="178" t="str">
        <f>IF($B78="","",INDEX(technique!I$13:'technique'!I$96,MATCH($B78,technique!$P$13:'technique'!$P$96,0),))</f>
        <v/>
      </c>
      <c r="I78" s="178" t="str">
        <f>IF($B78="","",INDEX(technique!J$13:'technique'!J$96,MATCH($B78,technique!$P$13:'technique'!$P$96,0),))</f>
        <v/>
      </c>
      <c r="J78" s="182" t="str">
        <f>IF($B78="","",INDEX(technique!K$13:'technique'!K$96,MATCH($B78,technique!$P$13:'technique'!$P$96,0),))</f>
        <v/>
      </c>
      <c r="K78" s="183" t="str">
        <f>IF($B78="","",INDEX(technique!L$13:'technique'!L$96,MATCH($B78,technique!$P$13:'technique'!$P$96,0),))</f>
        <v/>
      </c>
      <c r="L78" s="184">
        <f>IF(technique!L79&lt;&gt;"",1,0)</f>
        <v>0</v>
      </c>
      <c r="M78" s="185">
        <f>IF(L78=0,0,SUM(L$12:$L78))</f>
        <v>0</v>
      </c>
      <c r="N78" s="172"/>
      <c r="O78" s="19"/>
      <c r="P78" s="19"/>
      <c r="Q78" s="19"/>
      <c r="R78" s="19"/>
      <c r="S78" s="19"/>
      <c r="T78" s="19"/>
      <c r="U78" s="19"/>
      <c r="V78" s="19"/>
      <c r="W78" s="19"/>
    </row>
    <row r="79" spans="1:23" s="61" customFormat="1" ht="10.5" customHeight="1">
      <c r="A79" s="62"/>
      <c r="B79" s="178" t="str">
        <f t="shared" si="1"/>
        <v/>
      </c>
      <c r="C79" s="179" t="str">
        <f>IF($B79="","",INDEX(technique!C$13:'technique'!C$96,MATCH($B79,technique!$P$13:'technique'!$P$96,0),))</f>
        <v/>
      </c>
      <c r="D79" s="180" t="str">
        <f>IF($B79="","",INDEX(technique!E$13:'technique'!E$96,MATCH($B79,technique!$P$13:'technique'!$P$96,0),))</f>
        <v/>
      </c>
      <c r="E79" s="181" t="str">
        <f>IF($B79="","",INDEX(technique!F$13:'technique'!F$96,MATCH($B79,technique!$P$13:'technique'!$P$96,0),))</f>
        <v/>
      </c>
      <c r="F79" s="178" t="str">
        <f>IF($B79="","",INDEX(technique!G$13:'technique'!G$96,MATCH($B79,technique!$P$13:'technique'!$P$96,0),))</f>
        <v/>
      </c>
      <c r="G79" s="178" t="str">
        <f>IF($B79="","",INDEX(technique!H$13:'technique'!H$96,MATCH($B79,technique!$P$13:'technique'!$P$96,0),))</f>
        <v/>
      </c>
      <c r="H79" s="178" t="str">
        <f>IF($B79="","",INDEX(technique!I$13:'technique'!I$96,MATCH($B79,technique!$P$13:'technique'!$P$96,0),))</f>
        <v/>
      </c>
      <c r="I79" s="178" t="str">
        <f>IF($B79="","",INDEX(technique!J$13:'technique'!J$96,MATCH($B79,technique!$P$13:'technique'!$P$96,0),))</f>
        <v/>
      </c>
      <c r="J79" s="182" t="str">
        <f>IF($B79="","",INDEX(technique!K$13:'technique'!K$96,MATCH($B79,technique!$P$13:'technique'!$P$96,0),))</f>
        <v/>
      </c>
      <c r="K79" s="183" t="str">
        <f>IF($B79="","",INDEX(technique!L$13:'technique'!L$96,MATCH($B79,technique!$P$13:'technique'!$P$96,0),))</f>
        <v/>
      </c>
      <c r="L79" s="184">
        <f>IF(technique!L80&lt;&gt;"",1,0)</f>
        <v>0</v>
      </c>
      <c r="M79" s="185">
        <f>IF(L79=0,0,SUM(L$12:$L79))</f>
        <v>0</v>
      </c>
      <c r="N79" s="172"/>
      <c r="O79" s="19"/>
      <c r="P79" s="19"/>
      <c r="Q79" s="19"/>
      <c r="R79" s="19"/>
      <c r="S79" s="19"/>
      <c r="T79" s="19"/>
      <c r="U79" s="19"/>
      <c r="V79" s="19"/>
      <c r="W79" s="19"/>
    </row>
    <row r="80" spans="1:23" s="61" customFormat="1" ht="10.5" customHeight="1">
      <c r="A80" s="62"/>
      <c r="B80" s="178" t="str">
        <f t="shared" si="1"/>
        <v/>
      </c>
      <c r="C80" s="179" t="str">
        <f>IF($B80="","",INDEX(technique!C$13:'technique'!C$96,MATCH($B80,technique!$P$13:'technique'!$P$96,0),))</f>
        <v/>
      </c>
      <c r="D80" s="180" t="str">
        <f>IF($B80="","",INDEX(technique!E$13:'technique'!E$96,MATCH($B80,technique!$P$13:'technique'!$P$96,0),))</f>
        <v/>
      </c>
      <c r="E80" s="181" t="str">
        <f>IF($B80="","",INDEX(technique!F$13:'technique'!F$96,MATCH($B80,technique!$P$13:'technique'!$P$96,0),))</f>
        <v/>
      </c>
      <c r="F80" s="178" t="str">
        <f>IF($B80="","",INDEX(technique!G$13:'technique'!G$96,MATCH($B80,technique!$P$13:'technique'!$P$96,0),))</f>
        <v/>
      </c>
      <c r="G80" s="178" t="str">
        <f>IF($B80="","",INDEX(technique!H$13:'technique'!H$96,MATCH($B80,technique!$P$13:'technique'!$P$96,0),))</f>
        <v/>
      </c>
      <c r="H80" s="178" t="str">
        <f>IF($B80="","",INDEX(technique!I$13:'technique'!I$96,MATCH($B80,technique!$P$13:'technique'!$P$96,0),))</f>
        <v/>
      </c>
      <c r="I80" s="178" t="str">
        <f>IF($B80="","",INDEX(technique!J$13:'technique'!J$96,MATCH($B80,technique!$P$13:'technique'!$P$96,0),))</f>
        <v/>
      </c>
      <c r="J80" s="182" t="str">
        <f>IF($B80="","",INDEX(technique!K$13:'technique'!K$96,MATCH($B80,technique!$P$13:'technique'!$P$96,0),))</f>
        <v/>
      </c>
      <c r="K80" s="183" t="str">
        <f>IF($B80="","",INDEX(technique!L$13:'technique'!L$96,MATCH($B80,technique!$P$13:'technique'!$P$96,0),))</f>
        <v/>
      </c>
      <c r="L80" s="184">
        <f>IF(technique!L81&lt;&gt;"",1,0)</f>
        <v>0</v>
      </c>
      <c r="M80" s="185">
        <f>IF(L80=0,0,SUM(L$12:$L80))</f>
        <v>0</v>
      </c>
      <c r="N80" s="172"/>
      <c r="O80" s="19"/>
      <c r="P80" s="19"/>
      <c r="Q80" s="19"/>
      <c r="R80" s="19"/>
      <c r="S80" s="19"/>
      <c r="T80" s="19"/>
      <c r="U80" s="19"/>
      <c r="V80" s="19"/>
      <c r="W80" s="19"/>
    </row>
    <row r="81" spans="1:23" s="61" customFormat="1" ht="10.5" customHeight="1">
      <c r="A81" s="62"/>
      <c r="B81" s="178" t="str">
        <f t="shared" si="1"/>
        <v/>
      </c>
      <c r="C81" s="179" t="str">
        <f>IF($B81="","",INDEX(technique!C$13:'technique'!C$96,MATCH($B81,technique!$P$13:'technique'!$P$96,0),))</f>
        <v/>
      </c>
      <c r="D81" s="180" t="str">
        <f>IF($B81="","",INDEX(technique!E$13:'technique'!E$96,MATCH($B81,technique!$P$13:'technique'!$P$96,0),))</f>
        <v/>
      </c>
      <c r="E81" s="181" t="str">
        <f>IF($B81="","",INDEX(technique!F$13:'technique'!F$96,MATCH($B81,technique!$P$13:'technique'!$P$96,0),))</f>
        <v/>
      </c>
      <c r="F81" s="178" t="str">
        <f>IF($B81="","",INDEX(technique!G$13:'technique'!G$96,MATCH($B81,technique!$P$13:'technique'!$P$96,0),))</f>
        <v/>
      </c>
      <c r="G81" s="178" t="str">
        <f>IF($B81="","",INDEX(technique!H$13:'technique'!H$96,MATCH($B81,technique!$P$13:'technique'!$P$96,0),))</f>
        <v/>
      </c>
      <c r="H81" s="178" t="str">
        <f>IF($B81="","",INDEX(technique!I$13:'technique'!I$96,MATCH($B81,technique!$P$13:'technique'!$P$96,0),))</f>
        <v/>
      </c>
      <c r="I81" s="178" t="str">
        <f>IF($B81="","",INDEX(technique!J$13:'technique'!J$96,MATCH($B81,technique!$P$13:'technique'!$P$96,0),))</f>
        <v/>
      </c>
      <c r="J81" s="182" t="str">
        <f>IF($B81="","",INDEX(technique!K$13:'technique'!K$96,MATCH($B81,technique!$P$13:'technique'!$P$96,0),))</f>
        <v/>
      </c>
      <c r="K81" s="183" t="str">
        <f>IF($B81="","",INDEX(technique!L$13:'technique'!L$96,MATCH($B81,technique!$P$13:'technique'!$P$96,0),))</f>
        <v/>
      </c>
      <c r="L81" s="184">
        <f>IF(technique!L82&lt;&gt;"",1,0)</f>
        <v>0</v>
      </c>
      <c r="M81" s="185">
        <f>IF(L81=0,0,SUM(L$12:$L81))</f>
        <v>0</v>
      </c>
      <c r="N81" s="172"/>
      <c r="O81" s="19"/>
      <c r="P81" s="19"/>
      <c r="Q81" s="19"/>
      <c r="R81" s="19"/>
      <c r="S81" s="19"/>
      <c r="T81" s="19"/>
      <c r="U81" s="19"/>
      <c r="V81" s="19"/>
      <c r="W81" s="19"/>
    </row>
    <row r="82" spans="1:23" s="61" customFormat="1" ht="10.5" customHeight="1">
      <c r="A82" s="62"/>
      <c r="B82" s="178" t="str">
        <f t="shared" si="1"/>
        <v/>
      </c>
      <c r="C82" s="179" t="str">
        <f>IF($B82="","",INDEX(technique!C$13:'technique'!C$96,MATCH($B82,technique!$P$13:'technique'!$P$96,0),))</f>
        <v/>
      </c>
      <c r="D82" s="180" t="str">
        <f>IF($B82="","",INDEX(technique!E$13:'technique'!E$96,MATCH($B82,technique!$P$13:'technique'!$P$96,0),))</f>
        <v/>
      </c>
      <c r="E82" s="181" t="str">
        <f>IF($B82="","",INDEX(technique!F$13:'technique'!F$96,MATCH($B82,technique!$P$13:'technique'!$P$96,0),))</f>
        <v/>
      </c>
      <c r="F82" s="178" t="str">
        <f>IF($B82="","",INDEX(technique!G$13:'technique'!G$96,MATCH($B82,technique!$P$13:'technique'!$P$96,0),))</f>
        <v/>
      </c>
      <c r="G82" s="178" t="str">
        <f>IF($B82="","",INDEX(technique!H$13:'technique'!H$96,MATCH($B82,technique!$P$13:'technique'!$P$96,0),))</f>
        <v/>
      </c>
      <c r="H82" s="178" t="str">
        <f>IF($B82="","",INDEX(technique!I$13:'technique'!I$96,MATCH($B82,technique!$P$13:'technique'!$P$96,0),))</f>
        <v/>
      </c>
      <c r="I82" s="178" t="str">
        <f>IF($B82="","",INDEX(technique!J$13:'technique'!J$96,MATCH($B82,technique!$P$13:'technique'!$P$96,0),))</f>
        <v/>
      </c>
      <c r="J82" s="182" t="str">
        <f>IF($B82="","",INDEX(technique!K$13:'technique'!K$96,MATCH($B82,technique!$P$13:'technique'!$P$96,0),))</f>
        <v/>
      </c>
      <c r="K82" s="183" t="str">
        <f>IF($B82="","",INDEX(technique!L$13:'technique'!L$96,MATCH($B82,technique!$P$13:'technique'!$P$96,0),))</f>
        <v/>
      </c>
      <c r="L82" s="184">
        <f>IF(technique!L83&lt;&gt;"",1,0)</f>
        <v>0</v>
      </c>
      <c r="M82" s="185">
        <f>IF(L82=0,0,SUM(L$12:$L82))</f>
        <v>0</v>
      </c>
      <c r="N82" s="172"/>
      <c r="O82" s="19"/>
      <c r="P82" s="19"/>
      <c r="Q82" s="19"/>
      <c r="R82" s="19"/>
      <c r="S82" s="19"/>
      <c r="T82" s="19"/>
      <c r="U82" s="19"/>
      <c r="V82" s="19"/>
      <c r="W82" s="19"/>
    </row>
    <row r="83" spans="1:23" s="61" customFormat="1" ht="10.5" customHeight="1">
      <c r="A83" s="62"/>
      <c r="B83" s="178" t="str">
        <f t="shared" si="1"/>
        <v/>
      </c>
      <c r="C83" s="179" t="str">
        <f>IF($B83="","",INDEX(technique!C$13:'technique'!C$96,MATCH($B83,technique!$P$13:'technique'!$P$96,0),))</f>
        <v/>
      </c>
      <c r="D83" s="180" t="str">
        <f>IF($B83="","",INDEX(technique!E$13:'technique'!E$96,MATCH($B83,technique!$P$13:'technique'!$P$96,0),))</f>
        <v/>
      </c>
      <c r="E83" s="181" t="str">
        <f>IF($B83="","",INDEX(technique!F$13:'technique'!F$96,MATCH($B83,technique!$P$13:'technique'!$P$96,0),))</f>
        <v/>
      </c>
      <c r="F83" s="178" t="str">
        <f>IF($B83="","",INDEX(technique!G$13:'technique'!G$96,MATCH($B83,technique!$P$13:'technique'!$P$96,0),))</f>
        <v/>
      </c>
      <c r="G83" s="178" t="str">
        <f>IF($B83="","",INDEX(technique!H$13:'technique'!H$96,MATCH($B83,technique!$P$13:'technique'!$P$96,0),))</f>
        <v/>
      </c>
      <c r="H83" s="178" t="str">
        <f>IF($B83="","",INDEX(technique!I$13:'technique'!I$96,MATCH($B83,technique!$P$13:'technique'!$P$96,0),))</f>
        <v/>
      </c>
      <c r="I83" s="178" t="str">
        <f>IF($B83="","",INDEX(technique!J$13:'technique'!J$96,MATCH($B83,technique!$P$13:'technique'!$P$96,0),))</f>
        <v/>
      </c>
      <c r="J83" s="182" t="str">
        <f>IF($B83="","",INDEX(technique!K$13:'technique'!K$96,MATCH($B83,technique!$P$13:'technique'!$P$96,0),))</f>
        <v/>
      </c>
      <c r="K83" s="183" t="str">
        <f>IF($B83="","",INDEX(technique!L$13:'technique'!L$96,MATCH($B83,technique!$P$13:'technique'!$P$96,0),))</f>
        <v/>
      </c>
      <c r="L83" s="184">
        <f>IF(technique!L84&lt;&gt;"",1,0)</f>
        <v>0</v>
      </c>
      <c r="M83" s="185">
        <f>IF(L83=0,0,SUM(L$12:$L83))</f>
        <v>0</v>
      </c>
      <c r="N83" s="172"/>
      <c r="O83" s="19"/>
      <c r="P83" s="19"/>
      <c r="Q83" s="19"/>
      <c r="R83" s="19"/>
      <c r="S83" s="19"/>
      <c r="T83" s="19"/>
      <c r="U83" s="19"/>
      <c r="V83" s="19"/>
      <c r="W83" s="19"/>
    </row>
    <row r="84" spans="1:23" s="61" customFormat="1" ht="10.5" customHeight="1">
      <c r="A84" s="62"/>
      <c r="B84" s="178" t="str">
        <f t="shared" si="1"/>
        <v/>
      </c>
      <c r="C84" s="179" t="str">
        <f>IF($B84="","",INDEX(technique!C$13:'technique'!C$96,MATCH($B84,technique!$P$13:'technique'!$P$96,0),))</f>
        <v/>
      </c>
      <c r="D84" s="180" t="str">
        <f>IF($B84="","",INDEX(technique!E$13:'technique'!E$96,MATCH($B84,technique!$P$13:'technique'!$P$96,0),))</f>
        <v/>
      </c>
      <c r="E84" s="181" t="str">
        <f>IF($B84="","",INDEX(technique!F$13:'technique'!F$96,MATCH($B84,technique!$P$13:'technique'!$P$96,0),))</f>
        <v/>
      </c>
      <c r="F84" s="178" t="str">
        <f>IF($B84="","",INDEX(technique!G$13:'technique'!G$96,MATCH($B84,technique!$P$13:'technique'!$P$96,0),))</f>
        <v/>
      </c>
      <c r="G84" s="178" t="str">
        <f>IF($B84="","",INDEX(technique!H$13:'technique'!H$96,MATCH($B84,technique!$P$13:'technique'!$P$96,0),))</f>
        <v/>
      </c>
      <c r="H84" s="178" t="str">
        <f>IF($B84="","",INDEX(technique!I$13:'technique'!I$96,MATCH($B84,technique!$P$13:'technique'!$P$96,0),))</f>
        <v/>
      </c>
      <c r="I84" s="178" t="str">
        <f>IF($B84="","",INDEX(technique!J$13:'technique'!J$96,MATCH($B84,technique!$P$13:'technique'!$P$96,0),))</f>
        <v/>
      </c>
      <c r="J84" s="182" t="str">
        <f>IF($B84="","",INDEX(technique!K$13:'technique'!K$96,MATCH($B84,technique!$P$13:'technique'!$P$96,0),))</f>
        <v/>
      </c>
      <c r="K84" s="183" t="str">
        <f>IF($B84="","",INDEX(technique!L$13:'technique'!L$96,MATCH($B84,technique!$P$13:'technique'!$P$96,0),))</f>
        <v/>
      </c>
      <c r="L84" s="184">
        <f>IF(technique!L85&lt;&gt;"",1,0)</f>
        <v>0</v>
      </c>
      <c r="M84" s="185">
        <f>IF(L84=0,0,SUM(L$12:$L84))</f>
        <v>0</v>
      </c>
      <c r="N84" s="172"/>
      <c r="O84" s="19"/>
      <c r="P84" s="19"/>
      <c r="Q84" s="19"/>
      <c r="R84" s="19"/>
      <c r="S84" s="19"/>
      <c r="T84" s="19"/>
      <c r="U84" s="19"/>
      <c r="V84" s="19"/>
      <c r="W84" s="19"/>
    </row>
    <row r="85" spans="1:23" s="61" customFormat="1" ht="10.5" customHeight="1">
      <c r="A85" s="62"/>
      <c r="B85" s="178" t="str">
        <f t="shared" si="1"/>
        <v/>
      </c>
      <c r="C85" s="179" t="str">
        <f>IF($B85="","",INDEX(technique!C$13:'technique'!C$96,MATCH($B85,technique!$P$13:'technique'!$P$96,0),))</f>
        <v/>
      </c>
      <c r="D85" s="180" t="str">
        <f>IF($B85="","",INDEX(technique!E$13:'technique'!E$96,MATCH($B85,technique!$P$13:'technique'!$P$96,0),))</f>
        <v/>
      </c>
      <c r="E85" s="181" t="str">
        <f>IF($B85="","",INDEX(technique!F$13:'technique'!F$96,MATCH($B85,technique!$P$13:'technique'!$P$96,0),))</f>
        <v/>
      </c>
      <c r="F85" s="178" t="str">
        <f>IF($B85="","",INDEX(technique!G$13:'technique'!G$96,MATCH($B85,technique!$P$13:'technique'!$P$96,0),))</f>
        <v/>
      </c>
      <c r="G85" s="178" t="str">
        <f>IF($B85="","",INDEX(technique!H$13:'technique'!H$96,MATCH($B85,technique!$P$13:'technique'!$P$96,0),))</f>
        <v/>
      </c>
      <c r="H85" s="178" t="str">
        <f>IF($B85="","",INDEX(technique!I$13:'technique'!I$96,MATCH($B85,technique!$P$13:'technique'!$P$96,0),))</f>
        <v/>
      </c>
      <c r="I85" s="178" t="str">
        <f>IF($B85="","",INDEX(technique!J$13:'technique'!J$96,MATCH($B85,technique!$P$13:'technique'!$P$96,0),))</f>
        <v/>
      </c>
      <c r="J85" s="182" t="str">
        <f>IF($B85="","",INDEX(technique!K$13:'technique'!K$96,MATCH($B85,technique!$P$13:'technique'!$P$96,0),))</f>
        <v/>
      </c>
      <c r="K85" s="183" t="str">
        <f>IF($B85="","",INDEX(technique!L$13:'technique'!L$96,MATCH($B85,technique!$P$13:'technique'!$P$96,0),))</f>
        <v/>
      </c>
      <c r="L85" s="184">
        <f>IF(technique!L86&lt;&gt;"",1,0)</f>
        <v>0</v>
      </c>
      <c r="M85" s="185">
        <f>IF(L85=0,0,SUM(L$12:$L85))</f>
        <v>0</v>
      </c>
      <c r="N85" s="172"/>
      <c r="O85" s="19"/>
      <c r="P85" s="19"/>
      <c r="Q85" s="19"/>
      <c r="R85" s="19"/>
      <c r="S85" s="19"/>
      <c r="T85" s="19"/>
      <c r="U85" s="19"/>
      <c r="V85" s="19"/>
      <c r="W85" s="19"/>
    </row>
    <row r="86" spans="1:23" s="61" customFormat="1" ht="10.5" customHeight="1">
      <c r="A86" s="62"/>
      <c r="B86" s="178" t="str">
        <f t="shared" si="1"/>
        <v/>
      </c>
      <c r="C86" s="179" t="str">
        <f>IF($B86="","",INDEX(technique!C$13:'technique'!C$96,MATCH($B86,technique!$P$13:'technique'!$P$96,0),))</f>
        <v/>
      </c>
      <c r="D86" s="180" t="str">
        <f>IF($B86="","",INDEX(technique!E$13:'technique'!E$96,MATCH($B86,technique!$P$13:'technique'!$P$96,0),))</f>
        <v/>
      </c>
      <c r="E86" s="181" t="str">
        <f>IF($B86="","",INDEX(technique!F$13:'technique'!F$96,MATCH($B86,technique!$P$13:'technique'!$P$96,0),))</f>
        <v/>
      </c>
      <c r="F86" s="178" t="str">
        <f>IF($B86="","",INDEX(technique!G$13:'technique'!G$96,MATCH($B86,technique!$P$13:'technique'!$P$96,0),))</f>
        <v/>
      </c>
      <c r="G86" s="178" t="str">
        <f>IF($B86="","",INDEX(technique!H$13:'technique'!H$96,MATCH($B86,technique!$P$13:'technique'!$P$96,0),))</f>
        <v/>
      </c>
      <c r="H86" s="178" t="str">
        <f>IF($B86="","",INDEX(technique!I$13:'technique'!I$96,MATCH($B86,technique!$P$13:'technique'!$P$96,0),))</f>
        <v/>
      </c>
      <c r="I86" s="178" t="str">
        <f>IF($B86="","",INDEX(technique!J$13:'technique'!J$96,MATCH($B86,technique!$P$13:'technique'!$P$96,0),))</f>
        <v/>
      </c>
      <c r="J86" s="182" t="str">
        <f>IF($B86="","",INDEX(technique!K$13:'technique'!K$96,MATCH($B86,technique!$P$13:'technique'!$P$96,0),))</f>
        <v/>
      </c>
      <c r="K86" s="183" t="str">
        <f>IF($B86="","",INDEX(technique!L$13:'technique'!L$96,MATCH($B86,technique!$P$13:'technique'!$P$96,0),))</f>
        <v/>
      </c>
      <c r="L86" s="184">
        <f>IF(technique!L87&lt;&gt;"",1,0)</f>
        <v>0</v>
      </c>
      <c r="M86" s="185">
        <f>IF(L86=0,0,SUM(L$12:$L86))</f>
        <v>0</v>
      </c>
      <c r="N86" s="172"/>
      <c r="O86" s="19"/>
      <c r="P86" s="19"/>
      <c r="Q86" s="19"/>
      <c r="R86" s="19"/>
      <c r="S86" s="19"/>
      <c r="T86" s="19"/>
      <c r="U86" s="19"/>
      <c r="V86" s="19"/>
      <c r="W86" s="19"/>
    </row>
    <row r="87" spans="1:23" s="61" customFormat="1" ht="10.5" customHeight="1">
      <c r="A87" s="62"/>
      <c r="B87" s="178" t="str">
        <f t="shared" si="1"/>
        <v/>
      </c>
      <c r="C87" s="179" t="str">
        <f>IF($B87="","",INDEX(technique!C$13:'technique'!C$96,MATCH($B87,technique!$P$13:'technique'!$P$96,0),))</f>
        <v/>
      </c>
      <c r="D87" s="180" t="str">
        <f>IF($B87="","",INDEX(technique!E$13:'technique'!E$96,MATCH($B87,technique!$P$13:'technique'!$P$96,0),))</f>
        <v/>
      </c>
      <c r="E87" s="181" t="str">
        <f>IF($B87="","",INDEX(technique!F$13:'technique'!F$96,MATCH($B87,technique!$P$13:'technique'!$P$96,0),))</f>
        <v/>
      </c>
      <c r="F87" s="178" t="str">
        <f>IF($B87="","",INDEX(technique!G$13:'technique'!G$96,MATCH($B87,technique!$P$13:'technique'!$P$96,0),))</f>
        <v/>
      </c>
      <c r="G87" s="178" t="str">
        <f>IF($B87="","",INDEX(technique!H$13:'technique'!H$96,MATCH($B87,technique!$P$13:'technique'!$P$96,0),))</f>
        <v/>
      </c>
      <c r="H87" s="178" t="str">
        <f>IF($B87="","",INDEX(technique!I$13:'technique'!I$96,MATCH($B87,technique!$P$13:'technique'!$P$96,0),))</f>
        <v/>
      </c>
      <c r="I87" s="178" t="str">
        <f>IF($B87="","",INDEX(technique!J$13:'technique'!J$96,MATCH($B87,technique!$P$13:'technique'!$P$96,0),))</f>
        <v/>
      </c>
      <c r="J87" s="182" t="str">
        <f>IF($B87="","",INDEX(technique!K$13:'technique'!K$96,MATCH($B87,technique!$P$13:'technique'!$P$96,0),))</f>
        <v/>
      </c>
      <c r="K87" s="183" t="str">
        <f>IF($B87="","",INDEX(technique!L$13:'technique'!L$96,MATCH($B87,technique!$P$13:'technique'!$P$96,0),))</f>
        <v/>
      </c>
      <c r="L87" s="184">
        <f>IF(technique!L88&lt;&gt;"",1,0)</f>
        <v>0</v>
      </c>
      <c r="M87" s="185">
        <f>IF(L87=0,0,SUM(L$12:$L87))</f>
        <v>0</v>
      </c>
      <c r="N87" s="172"/>
      <c r="O87" s="19"/>
      <c r="P87" s="19"/>
      <c r="Q87" s="19"/>
      <c r="R87" s="19"/>
      <c r="S87" s="19"/>
      <c r="T87" s="19"/>
      <c r="U87" s="19"/>
      <c r="V87" s="19"/>
      <c r="W87" s="19"/>
    </row>
    <row r="88" spans="1:23" s="61" customFormat="1" ht="10.5" customHeight="1">
      <c r="A88" s="62"/>
      <c r="B88" s="178" t="str">
        <f t="shared" si="1"/>
        <v/>
      </c>
      <c r="C88" s="179" t="str">
        <f>IF($B88="","",INDEX(technique!C$13:'technique'!C$96,MATCH($B88,technique!$P$13:'technique'!$P$96,0),))</f>
        <v/>
      </c>
      <c r="D88" s="180" t="str">
        <f>IF($B88="","",INDEX(technique!E$13:'technique'!E$96,MATCH($B88,technique!$P$13:'technique'!$P$96,0),))</f>
        <v/>
      </c>
      <c r="E88" s="181" t="str">
        <f>IF($B88="","",INDEX(technique!F$13:'technique'!F$96,MATCH($B88,technique!$P$13:'technique'!$P$96,0),))</f>
        <v/>
      </c>
      <c r="F88" s="178" t="str">
        <f>IF($B88="","",INDEX(technique!G$13:'technique'!G$96,MATCH($B88,technique!$P$13:'technique'!$P$96,0),))</f>
        <v/>
      </c>
      <c r="G88" s="178" t="str">
        <f>IF($B88="","",INDEX(technique!H$13:'technique'!H$96,MATCH($B88,technique!$P$13:'technique'!$P$96,0),))</f>
        <v/>
      </c>
      <c r="H88" s="178" t="str">
        <f>IF($B88="","",INDEX(technique!I$13:'technique'!I$96,MATCH($B88,technique!$P$13:'technique'!$P$96,0),))</f>
        <v/>
      </c>
      <c r="I88" s="178" t="str">
        <f>IF($B88="","",INDEX(technique!J$13:'technique'!J$96,MATCH($B88,technique!$P$13:'technique'!$P$96,0),))</f>
        <v/>
      </c>
      <c r="J88" s="182" t="str">
        <f>IF($B88="","",INDEX(technique!K$13:'technique'!K$96,MATCH($B88,technique!$P$13:'technique'!$P$96,0),))</f>
        <v/>
      </c>
      <c r="K88" s="183" t="str">
        <f>IF($B88="","",INDEX(technique!L$13:'technique'!L$96,MATCH($B88,technique!$P$13:'technique'!$P$96,0),))</f>
        <v/>
      </c>
      <c r="L88" s="184">
        <f>IF(technique!L89&lt;&gt;"",1,0)</f>
        <v>0</v>
      </c>
      <c r="M88" s="185">
        <f>IF(L88=0,0,SUM(L$12:$L88))</f>
        <v>0</v>
      </c>
      <c r="N88" s="172"/>
      <c r="O88" s="19"/>
      <c r="P88" s="19"/>
      <c r="Q88" s="19"/>
      <c r="R88" s="19"/>
      <c r="S88" s="19"/>
      <c r="T88" s="19"/>
      <c r="U88" s="19"/>
      <c r="V88" s="19"/>
      <c r="W88" s="19"/>
    </row>
    <row r="89" spans="1:23" s="61" customFormat="1" ht="10.5" customHeight="1">
      <c r="A89" s="62"/>
      <c r="B89" s="178" t="str">
        <f t="shared" si="1"/>
        <v/>
      </c>
      <c r="C89" s="179" t="str">
        <f>IF($B89="","",INDEX(technique!C$13:'technique'!C$96,MATCH($B89,technique!$P$13:'technique'!$P$96,0),))</f>
        <v/>
      </c>
      <c r="D89" s="180" t="str">
        <f>IF($B89="","",INDEX(technique!E$13:'technique'!E$96,MATCH($B89,technique!$P$13:'technique'!$P$96,0),))</f>
        <v/>
      </c>
      <c r="E89" s="181" t="str">
        <f>IF($B89="","",INDEX(technique!F$13:'technique'!F$96,MATCH($B89,technique!$P$13:'technique'!$P$96,0),))</f>
        <v/>
      </c>
      <c r="F89" s="178" t="str">
        <f>IF($B89="","",INDEX(technique!G$13:'technique'!G$96,MATCH($B89,technique!$P$13:'technique'!$P$96,0),))</f>
        <v/>
      </c>
      <c r="G89" s="178" t="str">
        <f>IF($B89="","",INDEX(technique!H$13:'technique'!H$96,MATCH($B89,technique!$P$13:'technique'!$P$96,0),))</f>
        <v/>
      </c>
      <c r="H89" s="178" t="str">
        <f>IF($B89="","",INDEX(technique!I$13:'technique'!I$96,MATCH($B89,technique!$P$13:'technique'!$P$96,0),))</f>
        <v/>
      </c>
      <c r="I89" s="178" t="str">
        <f>IF($B89="","",INDEX(technique!J$13:'technique'!J$96,MATCH($B89,technique!$P$13:'technique'!$P$96,0),))</f>
        <v/>
      </c>
      <c r="J89" s="182" t="str">
        <f>IF($B89="","",INDEX(technique!K$13:'technique'!K$96,MATCH($B89,technique!$P$13:'technique'!$P$96,0),))</f>
        <v/>
      </c>
      <c r="K89" s="183" t="str">
        <f>IF($B89="","",INDEX(technique!L$13:'technique'!L$96,MATCH($B89,technique!$P$13:'technique'!$P$96,0),))</f>
        <v/>
      </c>
      <c r="L89" s="184">
        <f>IF(technique!L90&lt;&gt;"",1,0)</f>
        <v>0</v>
      </c>
      <c r="M89" s="185">
        <f>IF(L89=0,0,SUM(L$12:$L89))</f>
        <v>0</v>
      </c>
      <c r="N89" s="172"/>
      <c r="O89" s="19"/>
      <c r="P89" s="19"/>
      <c r="Q89" s="19"/>
      <c r="R89" s="19"/>
      <c r="S89" s="19"/>
      <c r="T89" s="19"/>
      <c r="U89" s="19"/>
      <c r="V89" s="19"/>
      <c r="W89" s="19"/>
    </row>
    <row r="90" spans="1:23" s="61" customFormat="1" ht="10.5" customHeight="1">
      <c r="A90" s="62"/>
      <c r="B90" s="178" t="str">
        <f t="shared" si="1"/>
        <v/>
      </c>
      <c r="C90" s="179" t="str">
        <f>IF($B90="","",INDEX(technique!C$13:'technique'!C$96,MATCH($B90,technique!$P$13:'technique'!$P$96,0),))</f>
        <v/>
      </c>
      <c r="D90" s="180" t="str">
        <f>IF($B90="","",INDEX(technique!E$13:'technique'!E$96,MATCH($B90,technique!$P$13:'technique'!$P$96,0),))</f>
        <v/>
      </c>
      <c r="E90" s="181" t="str">
        <f>IF($B90="","",INDEX(technique!F$13:'technique'!F$96,MATCH($B90,technique!$P$13:'technique'!$P$96,0),))</f>
        <v/>
      </c>
      <c r="F90" s="178" t="str">
        <f>IF($B90="","",INDEX(technique!G$13:'technique'!G$96,MATCH($B90,technique!$P$13:'technique'!$P$96,0),))</f>
        <v/>
      </c>
      <c r="G90" s="178" t="str">
        <f>IF($B90="","",INDEX(technique!H$13:'technique'!H$96,MATCH($B90,technique!$P$13:'technique'!$P$96,0),))</f>
        <v/>
      </c>
      <c r="H90" s="178" t="str">
        <f>IF($B90="","",INDEX(technique!I$13:'technique'!I$96,MATCH($B90,technique!$P$13:'technique'!$P$96,0),))</f>
        <v/>
      </c>
      <c r="I90" s="178" t="str">
        <f>IF($B90="","",INDEX(technique!J$13:'technique'!J$96,MATCH($B90,technique!$P$13:'technique'!$P$96,0),))</f>
        <v/>
      </c>
      <c r="J90" s="182" t="str">
        <f>IF($B90="","",INDEX(technique!K$13:'technique'!K$96,MATCH($B90,technique!$P$13:'technique'!$P$96,0),))</f>
        <v/>
      </c>
      <c r="K90" s="183" t="str">
        <f>IF($B90="","",INDEX(technique!L$13:'technique'!L$96,MATCH($B90,technique!$P$13:'technique'!$P$96,0),))</f>
        <v/>
      </c>
      <c r="L90" s="184">
        <f>IF(technique!L91&lt;&gt;"",1,0)</f>
        <v>0</v>
      </c>
      <c r="M90" s="185">
        <f>IF(L90=0,0,SUM(L$12:$L90))</f>
        <v>0</v>
      </c>
      <c r="N90" s="172"/>
      <c r="O90" s="19"/>
      <c r="P90" s="19"/>
      <c r="Q90" s="19"/>
      <c r="R90" s="19"/>
      <c r="S90" s="19"/>
      <c r="T90" s="19"/>
      <c r="U90" s="19"/>
      <c r="V90" s="19"/>
      <c r="W90" s="19"/>
    </row>
    <row r="91" spans="1:23" s="61" customFormat="1" ht="10.5" customHeight="1">
      <c r="A91" s="62"/>
      <c r="B91" s="178" t="str">
        <f t="shared" si="1"/>
        <v/>
      </c>
      <c r="C91" s="179" t="str">
        <f>IF($B91="","",INDEX(technique!C$13:'technique'!C$96,MATCH($B91,technique!$P$13:'technique'!$P$96,0),))</f>
        <v/>
      </c>
      <c r="D91" s="180" t="str">
        <f>IF($B91="","",INDEX(technique!E$13:'technique'!E$96,MATCH($B91,technique!$P$13:'technique'!$P$96,0),))</f>
        <v/>
      </c>
      <c r="E91" s="181" t="str">
        <f>IF($B91="","",INDEX(technique!F$13:'technique'!F$96,MATCH($B91,technique!$P$13:'technique'!$P$96,0),))</f>
        <v/>
      </c>
      <c r="F91" s="178" t="str">
        <f>IF($B91="","",INDEX(technique!G$13:'technique'!G$96,MATCH($B91,technique!$P$13:'technique'!$P$96,0),))</f>
        <v/>
      </c>
      <c r="G91" s="178" t="str">
        <f>IF($B91="","",INDEX(technique!H$13:'technique'!H$96,MATCH($B91,technique!$P$13:'technique'!$P$96,0),))</f>
        <v/>
      </c>
      <c r="H91" s="178" t="str">
        <f>IF($B91="","",INDEX(technique!I$13:'technique'!I$96,MATCH($B91,technique!$P$13:'technique'!$P$96,0),))</f>
        <v/>
      </c>
      <c r="I91" s="178" t="str">
        <f>IF($B91="","",INDEX(technique!J$13:'technique'!J$96,MATCH($B91,technique!$P$13:'technique'!$P$96,0),))</f>
        <v/>
      </c>
      <c r="J91" s="182" t="str">
        <f>IF($B91="","",INDEX(technique!K$13:'technique'!K$96,MATCH($B91,technique!$P$13:'technique'!$P$96,0),))</f>
        <v/>
      </c>
      <c r="K91" s="183" t="str">
        <f>IF($B91="","",INDEX(technique!L$13:'technique'!L$96,MATCH($B91,technique!$P$13:'technique'!$P$96,0),))</f>
        <v/>
      </c>
      <c r="L91" s="184">
        <f>IF(technique!L92&lt;&gt;"",1,0)</f>
        <v>0</v>
      </c>
      <c r="M91" s="185">
        <f>IF(L91=0,0,SUM(L$12:$L91))</f>
        <v>0</v>
      </c>
      <c r="N91" s="172"/>
      <c r="O91" s="19"/>
      <c r="P91" s="19"/>
      <c r="Q91" s="19"/>
      <c r="R91" s="19"/>
      <c r="S91" s="19"/>
      <c r="T91" s="19"/>
      <c r="U91" s="19"/>
      <c r="V91" s="19"/>
      <c r="W91" s="19"/>
    </row>
    <row r="92" spans="1:23" s="61" customFormat="1" ht="10.5" customHeight="1">
      <c r="A92" s="62"/>
      <c r="B92" s="178" t="str">
        <f t="shared" si="1"/>
        <v/>
      </c>
      <c r="C92" s="179" t="str">
        <f>IF($B92="","",INDEX(technique!C$13:'technique'!C$96,MATCH($B92,technique!$P$13:'technique'!$P$96,0),))</f>
        <v/>
      </c>
      <c r="D92" s="180" t="str">
        <f>IF($B92="","",INDEX(technique!E$13:'technique'!E$96,MATCH($B92,technique!$P$13:'technique'!$P$96,0),))</f>
        <v/>
      </c>
      <c r="E92" s="181" t="str">
        <f>IF($B92="","",INDEX(technique!F$13:'technique'!F$96,MATCH($B92,technique!$P$13:'technique'!$P$96,0),))</f>
        <v/>
      </c>
      <c r="F92" s="178" t="str">
        <f>IF($B92="","",INDEX(technique!G$13:'technique'!G$96,MATCH($B92,technique!$P$13:'technique'!$P$96,0),))</f>
        <v/>
      </c>
      <c r="G92" s="178" t="str">
        <f>IF($B92="","",INDEX(technique!H$13:'technique'!H$96,MATCH($B92,technique!$P$13:'technique'!$P$96,0),))</f>
        <v/>
      </c>
      <c r="H92" s="178" t="str">
        <f>IF($B92="","",INDEX(technique!I$13:'technique'!I$96,MATCH($B92,technique!$P$13:'technique'!$P$96,0),))</f>
        <v/>
      </c>
      <c r="I92" s="178" t="str">
        <f>IF($B92="","",INDEX(technique!J$13:'technique'!J$96,MATCH($B92,technique!$P$13:'technique'!$P$96,0),))</f>
        <v/>
      </c>
      <c r="J92" s="182" t="str">
        <f>IF($B92="","",INDEX(technique!K$13:'technique'!K$96,MATCH($B92,technique!$P$13:'technique'!$P$96,0),))</f>
        <v/>
      </c>
      <c r="K92" s="183" t="str">
        <f>IF($B92="","",INDEX(technique!L$13:'technique'!L$96,MATCH($B92,technique!$P$13:'technique'!$P$96,0),))</f>
        <v/>
      </c>
      <c r="L92" s="184">
        <f>IF(technique!L93&lt;&gt;"",1,0)</f>
        <v>0</v>
      </c>
      <c r="M92" s="185">
        <f>IF(L92=0,0,SUM(L$12:$L92))</f>
        <v>0</v>
      </c>
      <c r="N92" s="172"/>
      <c r="O92" s="19"/>
      <c r="P92" s="19"/>
      <c r="Q92" s="19"/>
      <c r="R92" s="19"/>
      <c r="S92" s="19"/>
      <c r="T92" s="19"/>
      <c r="U92" s="19"/>
      <c r="V92" s="19"/>
      <c r="W92" s="19"/>
    </row>
    <row r="93" spans="1:23" s="61" customFormat="1" ht="10.5" customHeight="1">
      <c r="A93" s="62"/>
      <c r="B93" s="178" t="str">
        <f t="shared" si="1"/>
        <v/>
      </c>
      <c r="C93" s="179" t="str">
        <f>IF($B93="","",INDEX(technique!C$13:'technique'!C$96,MATCH($B93,technique!$P$13:'technique'!$P$96,0),))</f>
        <v/>
      </c>
      <c r="D93" s="180" t="str">
        <f>IF($B93="","",INDEX(technique!E$13:'technique'!E$96,MATCH($B93,technique!$P$13:'technique'!$P$96,0),))</f>
        <v/>
      </c>
      <c r="E93" s="181" t="str">
        <f>IF($B93="","",INDEX(technique!F$13:'technique'!F$96,MATCH($B93,technique!$P$13:'technique'!$P$96,0),))</f>
        <v/>
      </c>
      <c r="F93" s="178" t="str">
        <f>IF($B93="","",INDEX(technique!G$13:'technique'!G$96,MATCH($B93,technique!$P$13:'technique'!$P$96,0),))</f>
        <v/>
      </c>
      <c r="G93" s="178" t="str">
        <f>IF($B93="","",INDEX(technique!H$13:'technique'!H$96,MATCH($B93,technique!$P$13:'technique'!$P$96,0),))</f>
        <v/>
      </c>
      <c r="H93" s="178" t="str">
        <f>IF($B93="","",INDEX(technique!I$13:'technique'!I$96,MATCH($B93,technique!$P$13:'technique'!$P$96,0),))</f>
        <v/>
      </c>
      <c r="I93" s="178" t="str">
        <f>IF($B93="","",INDEX(technique!J$13:'technique'!J$96,MATCH($B93,technique!$P$13:'technique'!$P$96,0),))</f>
        <v/>
      </c>
      <c r="J93" s="182" t="str">
        <f>IF($B93="","",INDEX(technique!K$13:'technique'!K$96,MATCH($B93,technique!$P$13:'technique'!$P$96,0),))</f>
        <v/>
      </c>
      <c r="K93" s="183" t="str">
        <f>IF($B93="","",INDEX(technique!L$13:'technique'!L$96,MATCH($B93,technique!$P$13:'technique'!$P$96,0),))</f>
        <v/>
      </c>
      <c r="L93" s="184">
        <f>IF(technique!L94&lt;&gt;"",1,0)</f>
        <v>0</v>
      </c>
      <c r="M93" s="185">
        <f>IF(L93=0,0,SUM(L$12:$L93))</f>
        <v>0</v>
      </c>
      <c r="N93" s="172"/>
      <c r="O93" s="19"/>
      <c r="P93" s="19"/>
      <c r="Q93" s="19"/>
      <c r="R93" s="19"/>
      <c r="S93" s="19"/>
      <c r="T93" s="19"/>
      <c r="U93" s="19"/>
      <c r="V93" s="19"/>
      <c r="W93" s="19"/>
    </row>
    <row r="94" spans="1:23" s="61" customFormat="1" ht="10.5" customHeight="1">
      <c r="A94" s="62"/>
      <c r="B94" s="178" t="str">
        <f t="shared" si="1"/>
        <v/>
      </c>
      <c r="C94" s="179" t="str">
        <f>IF($B94="","",INDEX(technique!C$13:'technique'!C$96,MATCH($B94,technique!$P$13:'technique'!$P$96,0),))</f>
        <v/>
      </c>
      <c r="D94" s="180" t="str">
        <f>IF($B94="","",INDEX(technique!E$13:'technique'!E$96,MATCH($B94,technique!$P$13:'technique'!$P$96,0),))</f>
        <v/>
      </c>
      <c r="E94" s="181" t="str">
        <f>IF($B94="","",INDEX(technique!F$13:'technique'!F$96,MATCH($B94,technique!$P$13:'technique'!$P$96,0),))</f>
        <v/>
      </c>
      <c r="F94" s="178" t="str">
        <f>IF($B94="","",INDEX(technique!G$13:'technique'!G$96,MATCH($B94,technique!$P$13:'technique'!$P$96,0),))</f>
        <v/>
      </c>
      <c r="G94" s="178" t="str">
        <f>IF($B94="","",INDEX(technique!H$13:'technique'!H$96,MATCH($B94,technique!$P$13:'technique'!$P$96,0),))</f>
        <v/>
      </c>
      <c r="H94" s="178" t="str">
        <f>IF($B94="","",INDEX(technique!I$13:'technique'!I$96,MATCH($B94,technique!$P$13:'technique'!$P$96,0),))</f>
        <v/>
      </c>
      <c r="I94" s="178" t="str">
        <f>IF($B94="","",INDEX(technique!J$13:'technique'!J$96,MATCH($B94,technique!$P$13:'technique'!$P$96,0),))</f>
        <v/>
      </c>
      <c r="J94" s="182" t="str">
        <f>IF($B94="","",INDEX(technique!K$13:'technique'!K$96,MATCH($B94,technique!$P$13:'technique'!$P$96,0),))</f>
        <v/>
      </c>
      <c r="K94" s="183" t="str">
        <f>IF($B94="","",INDEX(technique!L$13:'technique'!L$96,MATCH($B94,technique!$P$13:'technique'!$P$96,0),))</f>
        <v/>
      </c>
      <c r="L94" s="184">
        <f>IF(technique!L95&lt;&gt;"",1,0)</f>
        <v>0</v>
      </c>
      <c r="M94" s="185">
        <f>IF(L94=0,0,SUM(L$12:$L94))</f>
        <v>0</v>
      </c>
      <c r="N94" s="172"/>
      <c r="O94" s="19"/>
      <c r="P94" s="19"/>
      <c r="Q94" s="19"/>
      <c r="R94" s="19"/>
      <c r="S94" s="19"/>
      <c r="T94" s="19"/>
      <c r="U94" s="19"/>
      <c r="V94" s="19"/>
      <c r="W94" s="19"/>
    </row>
    <row r="95" spans="1:23" s="61" customFormat="1" ht="10.5" customHeight="1">
      <c r="A95" s="62"/>
      <c r="B95" s="178" t="str">
        <f t="shared" si="1"/>
        <v/>
      </c>
      <c r="C95" s="179" t="str">
        <f>IF($B95="","",INDEX(technique!C$13:'technique'!C$96,MATCH($B95,technique!$P$13:'technique'!$P$96,0),))</f>
        <v/>
      </c>
      <c r="D95" s="180" t="str">
        <f>IF($B95="","",INDEX(technique!E$13:'technique'!E$96,MATCH($B95,technique!$P$13:'technique'!$P$96,0),))</f>
        <v/>
      </c>
      <c r="E95" s="181" t="str">
        <f>IF($B95="","",INDEX(technique!F$13:'technique'!F$96,MATCH($B95,technique!$P$13:'technique'!$P$96,0),))</f>
        <v/>
      </c>
      <c r="F95" s="178" t="str">
        <f>IF($B95="","",INDEX(technique!G$13:'technique'!G$96,MATCH($B95,technique!$P$13:'technique'!$P$96,0),))</f>
        <v/>
      </c>
      <c r="G95" s="178" t="str">
        <f>IF($B95="","",INDEX(technique!H$13:'technique'!H$96,MATCH($B95,technique!$P$13:'technique'!$P$96,0),))</f>
        <v/>
      </c>
      <c r="H95" s="178" t="str">
        <f>IF($B95="","",INDEX(technique!I$13:'technique'!I$96,MATCH($B95,technique!$P$13:'technique'!$P$96,0),))</f>
        <v/>
      </c>
      <c r="I95" s="178" t="str">
        <f>IF($B95="","",INDEX(technique!J$13:'technique'!J$96,MATCH($B95,technique!$P$13:'technique'!$P$96,0),))</f>
        <v/>
      </c>
      <c r="J95" s="182" t="str">
        <f>IF($B95="","",INDEX(technique!K$13:'technique'!K$96,MATCH($B95,technique!$P$13:'technique'!$P$96,0),))</f>
        <v/>
      </c>
      <c r="K95" s="183" t="str">
        <f>IF($B95="","",INDEX(technique!L$13:'technique'!L$96,MATCH($B95,technique!$P$13:'technique'!$P$96,0),))</f>
        <v/>
      </c>
      <c r="L95" s="184">
        <f>IF(technique!L96&lt;&gt;"",1,0)</f>
        <v>0</v>
      </c>
      <c r="M95" s="185">
        <f>IF(L95=0,0,SUM(L$12:$L95))</f>
        <v>0</v>
      </c>
      <c r="N95" s="172"/>
      <c r="O95" s="19"/>
      <c r="P95" s="19"/>
      <c r="Q95" s="19"/>
      <c r="R95" s="19"/>
      <c r="S95" s="19"/>
      <c r="T95" s="19"/>
      <c r="U95" s="19"/>
      <c r="V95" s="19"/>
      <c r="W95" s="19"/>
    </row>
    <row r="96" spans="1:23" s="61" customFormat="1" ht="10.5" customHeight="1">
      <c r="A96" s="62"/>
      <c r="B96" s="178" t="str">
        <f t="shared" si="1"/>
        <v/>
      </c>
      <c r="C96" s="179" t="str">
        <f>IF($B96="","",INDEX(technique!C$13:'technique'!C$96,MATCH($B96,technique!$P$13:'technique'!$P$96,0),))</f>
        <v/>
      </c>
      <c r="D96" s="180" t="str">
        <f>IF($B96="","",INDEX(technique!E$13:'technique'!E$96,MATCH($B96,technique!$P$13:'technique'!$P$96,0),))</f>
        <v/>
      </c>
      <c r="E96" s="181" t="str">
        <f>IF($B96="","",INDEX(technique!F$13:'technique'!F$96,MATCH($B96,technique!$P$13:'technique'!$P$96,0),))</f>
        <v/>
      </c>
      <c r="F96" s="178" t="str">
        <f>IF($B96="","",INDEX(technique!G$13:'technique'!G$96,MATCH($B96,technique!$P$13:'technique'!$P$96,0),))</f>
        <v/>
      </c>
      <c r="G96" s="178" t="str">
        <f>IF($B96="","",INDEX(technique!H$13:'technique'!H$96,MATCH($B96,technique!$P$13:'technique'!$P$96,0),))</f>
        <v/>
      </c>
      <c r="H96" s="178" t="str">
        <f>IF($B96="","",INDEX(technique!I$13:'technique'!I$96,MATCH($B96,technique!$P$13:'technique'!$P$96,0),))</f>
        <v/>
      </c>
      <c r="I96" s="178" t="str">
        <f>IF($B96="","",INDEX(technique!J$13:'technique'!J$96,MATCH($B96,technique!$P$13:'technique'!$P$96,0),))</f>
        <v/>
      </c>
      <c r="J96" s="182" t="str">
        <f>IF($B96="","",INDEX(technique!K$13:'technique'!K$96,MATCH($B96,technique!$P$13:'technique'!$P$96,0),))</f>
        <v/>
      </c>
      <c r="K96" s="183" t="str">
        <f>IF($B96="","",INDEX(technique!L$13:'technique'!L$96,MATCH($B96,technique!$P$13:'technique'!$P$96,0),))</f>
        <v/>
      </c>
      <c r="L96" s="184">
        <f>IF(technique!L97&lt;&gt;"",1,0)</f>
        <v>0</v>
      </c>
      <c r="M96" s="185">
        <f>IF(L96=0,0,SUM(L$12:$L96))</f>
        <v>0</v>
      </c>
      <c r="N96" s="172"/>
      <c r="O96" s="19"/>
      <c r="P96" s="19"/>
      <c r="Q96" s="19"/>
      <c r="R96" s="19"/>
      <c r="S96" s="19"/>
      <c r="T96" s="19"/>
      <c r="U96" s="19"/>
      <c r="V96" s="19"/>
      <c r="W96" s="19"/>
    </row>
    <row r="97" spans="1:23" s="61" customFormat="1" ht="10.5" customHeight="1">
      <c r="A97" s="62"/>
      <c r="B97" s="178" t="str">
        <f t="shared" si="1"/>
        <v/>
      </c>
      <c r="C97" s="179" t="str">
        <f>IF($B97="","",INDEX(technique!C$13:'technique'!C$96,MATCH($B97,technique!$P$13:'technique'!$P$96,0),))</f>
        <v/>
      </c>
      <c r="D97" s="180" t="str">
        <f>IF($B97="","",INDEX(technique!E$13:'technique'!E$96,MATCH($B97,technique!$P$13:'technique'!$P$96,0),))</f>
        <v/>
      </c>
      <c r="E97" s="181" t="str">
        <f>IF($B97="","",INDEX(technique!F$13:'technique'!F$96,MATCH($B97,technique!$P$13:'technique'!$P$96,0),))</f>
        <v/>
      </c>
      <c r="F97" s="178" t="str">
        <f>IF($B97="","",INDEX(technique!G$13:'technique'!G$96,MATCH($B97,technique!$P$13:'technique'!$P$96,0),))</f>
        <v/>
      </c>
      <c r="G97" s="178" t="str">
        <f>IF($B97="","",INDEX(technique!H$13:'technique'!H$96,MATCH($B97,technique!$P$13:'technique'!$P$96,0),))</f>
        <v/>
      </c>
      <c r="H97" s="178" t="str">
        <f>IF($B97="","",INDEX(technique!I$13:'technique'!I$96,MATCH($B97,technique!$P$13:'technique'!$P$96,0),))</f>
        <v/>
      </c>
      <c r="I97" s="178" t="str">
        <f>IF($B97="","",INDEX(technique!J$13:'technique'!J$96,MATCH($B97,technique!$P$13:'technique'!$P$96,0),))</f>
        <v/>
      </c>
      <c r="J97" s="182" t="str">
        <f>IF($B97="","",INDEX(technique!K$13:'technique'!K$96,MATCH($B97,technique!$P$13:'technique'!$P$96,0),))</f>
        <v/>
      </c>
      <c r="K97" s="183" t="str">
        <f>IF($B97="","",INDEX(technique!L$13:'technique'!L$96,MATCH($B97,technique!$P$13:'technique'!$P$96,0),))</f>
        <v/>
      </c>
      <c r="L97" s="184">
        <f>IF(technique!L98&lt;&gt;"",1,0)</f>
        <v>0</v>
      </c>
      <c r="M97" s="185">
        <f>IF(L97=0,0,SUM(L$12:$L97))</f>
        <v>0</v>
      </c>
      <c r="N97" s="172"/>
      <c r="O97" s="19"/>
      <c r="P97" s="19"/>
      <c r="Q97" s="19"/>
      <c r="R97" s="19"/>
      <c r="S97" s="19"/>
      <c r="T97" s="19"/>
      <c r="U97" s="19"/>
      <c r="V97" s="19"/>
      <c r="W97" s="19"/>
    </row>
    <row r="98" spans="1:23" s="61" customFormat="1" ht="10.5" customHeight="1">
      <c r="A98" s="62"/>
      <c r="B98" s="178" t="str">
        <f t="shared" si="1"/>
        <v/>
      </c>
      <c r="C98" s="179" t="str">
        <f>IF($B98="","",INDEX(technique!C$13:'technique'!C$96,MATCH($B98,technique!$P$13:'technique'!$P$96,0),))</f>
        <v/>
      </c>
      <c r="D98" s="180" t="str">
        <f>IF($B98="","",INDEX(technique!E$13:'technique'!E$96,MATCH($B98,technique!$P$13:'technique'!$P$96,0),))</f>
        <v/>
      </c>
      <c r="E98" s="181" t="str">
        <f>IF($B98="","",INDEX(technique!F$13:'technique'!F$96,MATCH($B98,technique!$P$13:'technique'!$P$96,0),))</f>
        <v/>
      </c>
      <c r="F98" s="178" t="str">
        <f>IF($B98="","",INDEX(technique!G$13:'technique'!G$96,MATCH($B98,technique!$P$13:'technique'!$P$96,0),))</f>
        <v/>
      </c>
      <c r="G98" s="178" t="str">
        <f>IF($B98="","",INDEX(technique!H$13:'technique'!H$96,MATCH($B98,technique!$P$13:'technique'!$P$96,0),))</f>
        <v/>
      </c>
      <c r="H98" s="178" t="str">
        <f>IF($B98="","",INDEX(technique!I$13:'technique'!I$96,MATCH($B98,technique!$P$13:'technique'!$P$96,0),))</f>
        <v/>
      </c>
      <c r="I98" s="178" t="str">
        <f>IF($B98="","",INDEX(technique!J$13:'technique'!J$96,MATCH($B98,technique!$P$13:'technique'!$P$96,0),))</f>
        <v/>
      </c>
      <c r="J98" s="182" t="str">
        <f>IF($B98="","",INDEX(technique!K$13:'technique'!K$96,MATCH($B98,technique!$P$13:'technique'!$P$96,0),))</f>
        <v/>
      </c>
      <c r="K98" s="183" t="str">
        <f>IF($B98="","",INDEX(technique!L$13:'technique'!L$96,MATCH($B98,technique!$P$13:'technique'!$P$96,0),))</f>
        <v/>
      </c>
      <c r="L98" s="184">
        <f>IF(technique!L99&lt;&gt;"",1,0)</f>
        <v>0</v>
      </c>
      <c r="M98" s="185">
        <f>IF(L98=0,0,SUM(L$12:$L98))</f>
        <v>0</v>
      </c>
      <c r="N98" s="172"/>
      <c r="O98" s="19"/>
      <c r="P98" s="19"/>
      <c r="Q98" s="19"/>
      <c r="R98" s="19"/>
      <c r="S98" s="19"/>
      <c r="T98" s="19"/>
      <c r="U98" s="19"/>
      <c r="V98" s="19"/>
      <c r="W98" s="19"/>
    </row>
    <row r="99" spans="1:23" s="61" customFormat="1" ht="10.5" customHeight="1">
      <c r="A99" s="62"/>
      <c r="B99" s="178" t="str">
        <f t="shared" si="1"/>
        <v/>
      </c>
      <c r="C99" s="179" t="str">
        <f>IF($B99="","",INDEX(technique!C$13:'technique'!C$96,MATCH($B99,technique!$P$13:'technique'!$P$96,0),))</f>
        <v/>
      </c>
      <c r="D99" s="180" t="str">
        <f>IF($B99="","",INDEX(technique!E$13:'technique'!E$96,MATCH($B99,technique!$P$13:'technique'!$P$96,0),))</f>
        <v/>
      </c>
      <c r="E99" s="181" t="str">
        <f>IF($B99="","",INDEX(technique!F$13:'technique'!F$96,MATCH($B99,technique!$P$13:'technique'!$P$96,0),))</f>
        <v/>
      </c>
      <c r="F99" s="178" t="str">
        <f>IF($B99="","",INDEX(technique!G$13:'technique'!G$96,MATCH($B99,technique!$P$13:'technique'!$P$96,0),))</f>
        <v/>
      </c>
      <c r="G99" s="178" t="str">
        <f>IF($B99="","",INDEX(technique!H$13:'technique'!H$96,MATCH($B99,technique!$P$13:'technique'!$P$96,0),))</f>
        <v/>
      </c>
      <c r="H99" s="178" t="str">
        <f>IF($B99="","",INDEX(technique!I$13:'technique'!I$96,MATCH($B99,technique!$P$13:'technique'!$P$96,0),))</f>
        <v/>
      </c>
      <c r="I99" s="178" t="str">
        <f>IF($B99="","",INDEX(technique!J$13:'technique'!J$96,MATCH($B99,technique!$P$13:'technique'!$P$96,0),))</f>
        <v/>
      </c>
      <c r="J99" s="182" t="str">
        <f>IF($B99="","",INDEX(technique!K$13:'technique'!K$96,MATCH($B99,technique!$P$13:'technique'!$P$96,0),))</f>
        <v/>
      </c>
      <c r="K99" s="183" t="str">
        <f>IF($B99="","",INDEX(technique!L$13:'technique'!L$96,MATCH($B99,technique!$P$13:'technique'!$P$96,0),))</f>
        <v/>
      </c>
      <c r="L99" s="184">
        <f>IF(technique!L100&lt;&gt;"",1,0)</f>
        <v>0</v>
      </c>
      <c r="M99" s="185">
        <f>IF(L99=0,0,SUM(L$12:$L99))</f>
        <v>0</v>
      </c>
      <c r="N99" s="172"/>
      <c r="O99" s="19"/>
      <c r="P99" s="19"/>
      <c r="Q99" s="19"/>
      <c r="R99" s="19"/>
      <c r="S99" s="19"/>
      <c r="T99" s="19"/>
      <c r="U99" s="19"/>
      <c r="V99" s="19"/>
      <c r="W99" s="19"/>
    </row>
    <row r="100" spans="1:23" s="61" customFormat="1" ht="10.5" customHeight="1">
      <c r="A100" s="62"/>
      <c r="B100" s="178" t="str">
        <f t="shared" si="1"/>
        <v/>
      </c>
      <c r="C100" s="179" t="str">
        <f>IF($B100="","",INDEX(technique!C$13:'technique'!C$96,MATCH($B100,technique!$P$13:'technique'!$P$96,0),))</f>
        <v/>
      </c>
      <c r="D100" s="180" t="str">
        <f>IF($B100="","",INDEX(technique!E$13:'technique'!E$96,MATCH($B100,technique!$P$13:'technique'!$P$96,0),))</f>
        <v/>
      </c>
      <c r="E100" s="181" t="str">
        <f>IF($B100="","",INDEX(technique!F$13:'technique'!F$96,MATCH($B100,technique!$P$13:'technique'!$P$96,0),))</f>
        <v/>
      </c>
      <c r="F100" s="178" t="str">
        <f>IF($B100="","",INDEX(technique!G$13:'technique'!G$96,MATCH($B100,technique!$P$13:'technique'!$P$96,0),))</f>
        <v/>
      </c>
      <c r="G100" s="178" t="str">
        <f>IF($B100="","",INDEX(technique!H$13:'technique'!H$96,MATCH($B100,technique!$P$13:'technique'!$P$96,0),))</f>
        <v/>
      </c>
      <c r="H100" s="178" t="str">
        <f>IF($B100="","",INDEX(technique!I$13:'technique'!I$96,MATCH($B100,technique!$P$13:'technique'!$P$96,0),))</f>
        <v/>
      </c>
      <c r="I100" s="178" t="str">
        <f>IF($B100="","",INDEX(technique!J$13:'technique'!J$96,MATCH($B100,technique!$P$13:'technique'!$P$96,0),))</f>
        <v/>
      </c>
      <c r="J100" s="182" t="str">
        <f>IF($B100="","",INDEX(technique!K$13:'technique'!K$96,MATCH($B100,technique!$P$13:'technique'!$P$96,0),))</f>
        <v/>
      </c>
      <c r="K100" s="183" t="str">
        <f>IF($B100="","",INDEX(technique!L$13:'technique'!L$96,MATCH($B100,technique!$P$13:'technique'!$P$96,0),))</f>
        <v/>
      </c>
      <c r="L100" s="184">
        <f>IF(technique!L101&lt;&gt;"",1,0)</f>
        <v>0</v>
      </c>
      <c r="M100" s="185">
        <f>IF(L100=0,0,SUM(L$12:$L100))</f>
        <v>0</v>
      </c>
      <c r="N100" s="172"/>
      <c r="O100" s="19"/>
      <c r="P100" s="19"/>
      <c r="Q100" s="19"/>
      <c r="R100" s="19"/>
      <c r="S100" s="19"/>
      <c r="T100" s="19"/>
      <c r="U100" s="19"/>
      <c r="V100" s="19"/>
      <c r="W100" s="19"/>
    </row>
    <row r="101" spans="1:23" s="61" customFormat="1" ht="10.5" customHeight="1">
      <c r="A101" s="65"/>
      <c r="B101" s="65"/>
      <c r="C101" s="65"/>
      <c r="D101" s="65"/>
      <c r="E101" s="106" t="str">
        <f>IF($B101="","",INDEX(technique!F$13:technique!#REF!,MATCH($B101,technique!$P$13:technique!#REF!,0),))</f>
        <v/>
      </c>
      <c r="F101" s="65"/>
      <c r="G101" s="65"/>
      <c r="H101" s="65"/>
      <c r="I101" s="65"/>
      <c r="J101" s="65"/>
      <c r="K101" s="65"/>
      <c r="L101" s="70"/>
      <c r="M101" s="71"/>
      <c r="N101" s="65"/>
      <c r="O101" s="19"/>
      <c r="P101" s="19"/>
      <c r="Q101" s="19"/>
      <c r="R101" s="19"/>
      <c r="S101" s="19"/>
      <c r="T101" s="19"/>
      <c r="U101" s="19"/>
      <c r="V101" s="19"/>
      <c r="W101" s="19"/>
    </row>
    <row r="102" spans="1:23" s="61" customFormat="1" ht="10.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70"/>
      <c r="M102" s="71"/>
      <c r="N102" s="65"/>
      <c r="O102" s="19"/>
      <c r="P102" s="19"/>
      <c r="Q102" s="19"/>
      <c r="R102" s="19"/>
      <c r="S102" s="19"/>
      <c r="T102" s="19"/>
      <c r="U102" s="19"/>
      <c r="V102" s="19"/>
      <c r="W102" s="19"/>
    </row>
    <row r="103" spans="1:23" s="61" customFormat="1" ht="10.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19"/>
      <c r="P103" s="19"/>
      <c r="Q103" s="19"/>
      <c r="R103" s="19"/>
      <c r="S103" s="19"/>
      <c r="T103" s="19"/>
      <c r="U103" s="19"/>
      <c r="V103" s="19"/>
      <c r="W103" s="19"/>
    </row>
    <row r="104" spans="1:23" s="61" customFormat="1" ht="10.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19"/>
      <c r="P104" s="19"/>
      <c r="Q104" s="19"/>
      <c r="R104" s="19"/>
      <c r="S104" s="19"/>
      <c r="T104" s="19"/>
      <c r="U104" s="19"/>
      <c r="V104" s="19"/>
      <c r="W104" s="19"/>
    </row>
    <row r="105" spans="1:23" s="61" customFormat="1" ht="10.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19"/>
      <c r="P105" s="19"/>
      <c r="Q105" s="19"/>
      <c r="R105" s="19"/>
      <c r="S105" s="19"/>
      <c r="T105" s="19"/>
      <c r="U105" s="19"/>
      <c r="V105" s="19"/>
      <c r="W105" s="19"/>
    </row>
    <row r="106" spans="1:23" s="61" customFormat="1" ht="10.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19"/>
      <c r="P106" s="19"/>
      <c r="Q106" s="19"/>
      <c r="R106" s="19"/>
      <c r="S106" s="19"/>
      <c r="T106" s="19"/>
      <c r="U106" s="19"/>
      <c r="V106" s="19"/>
      <c r="W106" s="19"/>
    </row>
    <row r="107" spans="1:23" s="61" customFormat="1" ht="10.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19"/>
      <c r="P107" s="19"/>
      <c r="Q107" s="19"/>
      <c r="R107" s="19"/>
      <c r="S107" s="19"/>
      <c r="T107" s="19"/>
      <c r="U107" s="19"/>
      <c r="V107" s="19"/>
      <c r="W107" s="19"/>
    </row>
    <row r="108" spans="1:23" s="61" customFormat="1" ht="10.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19"/>
      <c r="P108" s="19"/>
      <c r="Q108" s="19"/>
      <c r="R108" s="19"/>
      <c r="S108" s="19"/>
      <c r="T108" s="19"/>
      <c r="U108" s="19"/>
      <c r="V108" s="19"/>
      <c r="W108" s="19"/>
    </row>
    <row r="109" spans="1:23" s="61" customFormat="1" ht="10.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19"/>
      <c r="P109" s="19"/>
      <c r="Q109" s="19"/>
      <c r="R109" s="19"/>
      <c r="S109" s="19"/>
      <c r="T109" s="19"/>
      <c r="U109" s="19"/>
      <c r="V109" s="19"/>
      <c r="W109" s="19"/>
    </row>
    <row r="110" spans="1:23" s="61" customFormat="1" ht="10.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19"/>
      <c r="P110" s="19"/>
      <c r="Q110" s="19"/>
      <c r="R110" s="19"/>
      <c r="S110" s="19"/>
      <c r="T110" s="19"/>
      <c r="U110" s="19"/>
      <c r="V110" s="19"/>
      <c r="W110" s="19"/>
    </row>
    <row r="111" spans="1:23" s="61" customFormat="1" ht="10.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19"/>
      <c r="P111" s="19"/>
      <c r="Q111" s="19"/>
      <c r="R111" s="19"/>
      <c r="S111" s="19"/>
      <c r="T111" s="19"/>
      <c r="U111" s="19"/>
      <c r="V111" s="19"/>
      <c r="W111" s="19"/>
    </row>
    <row r="112" spans="1:23" s="61" customFormat="1" ht="10.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19"/>
      <c r="P112" s="19"/>
      <c r="Q112" s="19"/>
      <c r="R112" s="19"/>
      <c r="S112" s="19"/>
      <c r="T112" s="19"/>
      <c r="U112" s="19"/>
      <c r="V112" s="19"/>
      <c r="W112" s="19"/>
    </row>
    <row r="113" spans="1:23" s="61" customFormat="1" ht="10.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19"/>
      <c r="P113" s="19"/>
      <c r="Q113" s="19"/>
      <c r="R113" s="19"/>
      <c r="S113" s="19"/>
      <c r="T113" s="19"/>
      <c r="U113" s="19"/>
      <c r="V113" s="19"/>
      <c r="W113" s="19"/>
    </row>
    <row r="114" spans="1:23" s="61" customFormat="1" ht="10.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19"/>
      <c r="P114" s="19"/>
      <c r="Q114" s="19"/>
      <c r="R114" s="19"/>
      <c r="S114" s="19"/>
      <c r="T114" s="19"/>
      <c r="U114" s="19"/>
      <c r="V114" s="19"/>
      <c r="W114" s="19"/>
    </row>
    <row r="115" spans="1:23" s="61" customFormat="1" ht="10.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19"/>
      <c r="P115" s="19"/>
      <c r="Q115" s="19"/>
      <c r="R115" s="19"/>
      <c r="S115" s="19"/>
      <c r="T115" s="19"/>
      <c r="U115" s="19"/>
      <c r="V115" s="19"/>
      <c r="W115" s="19"/>
    </row>
    <row r="116" spans="1:23" s="61" customFormat="1" ht="10.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19"/>
      <c r="P116" s="19"/>
      <c r="Q116" s="19"/>
      <c r="R116" s="19"/>
      <c r="S116" s="19"/>
      <c r="T116" s="19"/>
      <c r="U116" s="19"/>
      <c r="V116" s="19"/>
      <c r="W116" s="19"/>
    </row>
    <row r="117" spans="1:23" s="61" customFormat="1" ht="10.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19"/>
      <c r="P117" s="19"/>
      <c r="Q117" s="19"/>
      <c r="R117" s="19"/>
      <c r="S117" s="19"/>
      <c r="T117" s="19"/>
      <c r="U117" s="19"/>
      <c r="V117" s="19"/>
      <c r="W117" s="19"/>
    </row>
    <row r="118" spans="1:23" s="61" customFormat="1" ht="10.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19"/>
      <c r="P118" s="19"/>
      <c r="Q118" s="19"/>
      <c r="R118" s="19"/>
      <c r="S118" s="19"/>
      <c r="T118" s="19"/>
      <c r="U118" s="19"/>
      <c r="V118" s="19"/>
      <c r="W118" s="19"/>
    </row>
    <row r="119" spans="1:23" s="61" customFormat="1" ht="10.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19"/>
      <c r="P119" s="19"/>
      <c r="Q119" s="19"/>
      <c r="R119" s="19"/>
      <c r="S119" s="19"/>
      <c r="T119" s="19"/>
      <c r="U119" s="19"/>
      <c r="V119" s="19"/>
      <c r="W119" s="19"/>
    </row>
    <row r="120" spans="1:23" s="61" customFormat="1" ht="10.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19"/>
      <c r="P120" s="19"/>
      <c r="Q120" s="19"/>
      <c r="R120" s="19"/>
      <c r="S120" s="19"/>
      <c r="T120" s="19"/>
      <c r="U120" s="19"/>
      <c r="V120" s="19"/>
      <c r="W120" s="19"/>
    </row>
    <row r="121" spans="1:23" s="61" customFormat="1" ht="10.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19"/>
      <c r="P121" s="19"/>
      <c r="Q121" s="19"/>
      <c r="R121" s="19"/>
      <c r="S121" s="19"/>
      <c r="T121" s="19"/>
      <c r="U121" s="19"/>
      <c r="V121" s="19"/>
      <c r="W121" s="19"/>
    </row>
    <row r="122" spans="1:23" s="61" customFormat="1" ht="10.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19"/>
      <c r="P122" s="19"/>
      <c r="Q122" s="19"/>
      <c r="R122" s="19"/>
      <c r="S122" s="19"/>
      <c r="T122" s="19"/>
      <c r="U122" s="19"/>
      <c r="V122" s="19"/>
      <c r="W122" s="19"/>
    </row>
    <row r="123" spans="1:23" s="61" customFormat="1" ht="10.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19"/>
      <c r="P123" s="19"/>
      <c r="Q123" s="19"/>
      <c r="R123" s="19"/>
      <c r="S123" s="19"/>
      <c r="T123" s="19"/>
      <c r="U123" s="19"/>
      <c r="V123" s="19"/>
      <c r="W123" s="19"/>
    </row>
    <row r="124" spans="1:23" s="61" customFormat="1" ht="10.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19"/>
      <c r="P124" s="19"/>
      <c r="Q124" s="19"/>
      <c r="R124" s="19"/>
      <c r="S124" s="19"/>
      <c r="T124" s="19"/>
      <c r="U124" s="19"/>
      <c r="V124" s="19"/>
      <c r="W124" s="19"/>
    </row>
    <row r="125" spans="1:23" s="61" customFormat="1" ht="10.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19"/>
      <c r="P125" s="19"/>
      <c r="Q125" s="19"/>
      <c r="R125" s="19"/>
      <c r="S125" s="19"/>
      <c r="T125" s="19"/>
      <c r="U125" s="19"/>
      <c r="V125" s="19"/>
      <c r="W125" s="19"/>
    </row>
    <row r="126" spans="1:23" s="61" customFormat="1" ht="10.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19"/>
      <c r="P126" s="19"/>
      <c r="Q126" s="19"/>
      <c r="R126" s="19"/>
      <c r="S126" s="19"/>
      <c r="T126" s="19"/>
      <c r="U126" s="19"/>
      <c r="V126" s="19"/>
      <c r="W126" s="19"/>
    </row>
    <row r="127" spans="1:23" s="61" customFormat="1" ht="10.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19"/>
      <c r="P127" s="19"/>
      <c r="Q127" s="19"/>
      <c r="R127" s="19"/>
      <c r="S127" s="19"/>
      <c r="T127" s="19"/>
      <c r="U127" s="19"/>
      <c r="V127" s="19"/>
      <c r="W127" s="19"/>
    </row>
    <row r="128" spans="1:23" s="61" customFormat="1" ht="10.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19"/>
      <c r="P128" s="19"/>
      <c r="Q128" s="19"/>
      <c r="R128" s="19"/>
      <c r="S128" s="19"/>
      <c r="T128" s="19"/>
      <c r="U128" s="19"/>
      <c r="V128" s="19"/>
      <c r="W128" s="19"/>
    </row>
    <row r="129" spans="1:23" s="61" customFormat="1" ht="10.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19"/>
      <c r="P129" s="19"/>
      <c r="Q129" s="19"/>
      <c r="R129" s="19"/>
      <c r="S129" s="19"/>
      <c r="T129" s="19"/>
      <c r="U129" s="19"/>
      <c r="V129" s="19"/>
      <c r="W129" s="19"/>
    </row>
    <row r="130" spans="1:23" s="61" customFormat="1" ht="10.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19"/>
      <c r="P130" s="19"/>
      <c r="Q130" s="19"/>
      <c r="R130" s="19"/>
      <c r="S130" s="19"/>
      <c r="T130" s="19"/>
      <c r="U130" s="19"/>
      <c r="V130" s="19"/>
      <c r="W130" s="19"/>
    </row>
    <row r="131" spans="1:23" ht="10.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</row>
    <row r="132" spans="1:23" ht="10.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</row>
    <row r="133" spans="1:23" ht="10.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</row>
    <row r="134" spans="1:23" ht="10.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</row>
    <row r="135" spans="1:23" ht="10.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</row>
    <row r="136" spans="1:23" ht="10.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</row>
    <row r="137" spans="1:23" ht="10.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</row>
  </sheetData>
  <mergeCells count="10">
    <mergeCell ref="D9:H9"/>
    <mergeCell ref="B4:J4"/>
    <mergeCell ref="C3:I3"/>
    <mergeCell ref="A2:B2"/>
    <mergeCell ref="L1:M1"/>
    <mergeCell ref="D7:J7"/>
    <mergeCell ref="C2:E2"/>
    <mergeCell ref="F2:I2"/>
    <mergeCell ref="D5:K5"/>
    <mergeCell ref="D6:K6"/>
  </mergeCells>
  <phoneticPr fontId="54" type="noConversion"/>
  <conditionalFormatting sqref="E101">
    <cfRule type="cellIs" dxfId="6" priority="6" stopIfTrue="1" operator="notEqual">
      <formula>""</formula>
    </cfRule>
  </conditionalFormatting>
  <conditionalFormatting sqref="A2">
    <cfRule type="expression" dxfId="5" priority="7" stopIfTrue="1">
      <formula>#REF!="Choisissez vos végétaux maintenant !"</formula>
    </cfRule>
  </conditionalFormatting>
  <conditionalFormatting sqref="I8:J9">
    <cfRule type="cellIs" dxfId="4" priority="1" stopIfTrue="1" operator="equal">
      <formula>"besoin d'aide ? Consulter le catalogue !"</formula>
    </cfRule>
  </conditionalFormatting>
  <conditionalFormatting sqref="D9:H9">
    <cfRule type="cellIs" dxfId="3" priority="2" stopIfTrue="1" operator="equal">
      <formula>"Lorsque vous avez terminé la saisie, retourner à l'accueil !"</formula>
    </cfRule>
  </conditionalFormatting>
  <conditionalFormatting sqref="B12:K100">
    <cfRule type="cellIs" dxfId="2" priority="3" stopIfTrue="1" operator="notEqual">
      <formula>""</formula>
    </cfRule>
  </conditionalFormatting>
  <hyperlinks>
    <hyperlink ref="A2" location="Accueil!A1" display="Accueil!A1" xr:uid="{00000000-0004-0000-0500-000000000000}"/>
    <hyperlink ref="A2:B2" location="Accueil!A1" display="" xr:uid="{00000000-0004-0000-0500-000001000000}"/>
  </hyperlinks>
  <pageMargins left="0.78740157480314965" right="0.78740157480314965" top="0.51181102362204722" bottom="0.27559055118110237" header="0.31496062992125984" footer="0.31496062992125984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10"/>
  <dimension ref="A1:C85"/>
  <sheetViews>
    <sheetView workbookViewId="0">
      <selection sqref="A1:XFD1048576"/>
    </sheetView>
  </sheetViews>
  <sheetFormatPr baseColWidth="10" defaultColWidth="7.6640625" defaultRowHeight="12.55"/>
  <cols>
    <col min="1" max="1" width="61.88671875" style="191" customWidth="1"/>
    <col min="2" max="2" width="13.88671875" style="18" customWidth="1"/>
    <col min="3" max="3" width="12.6640625" style="191" customWidth="1"/>
    <col min="4" max="4" width="57.33203125" style="191" bestFit="1" customWidth="1"/>
    <col min="5" max="16384" width="7.6640625" style="191"/>
  </cols>
  <sheetData>
    <row r="1" spans="1:3" ht="22.55" customHeight="1">
      <c r="A1" s="188" t="s">
        <v>1474</v>
      </c>
      <c r="B1" s="189"/>
      <c r="C1" s="190"/>
    </row>
    <row r="2" spans="1:3" ht="29.9" customHeight="1">
      <c r="A2" s="192" t="s">
        <v>1457</v>
      </c>
      <c r="B2" s="193" t="s">
        <v>1458</v>
      </c>
    </row>
    <row r="3" spans="1:3" ht="17.25" customHeight="1">
      <c r="A3" s="197" t="s">
        <v>1427</v>
      </c>
      <c r="B3" s="194">
        <v>500</v>
      </c>
    </row>
    <row r="4" spans="1:3" ht="17.25" customHeight="1">
      <c r="A4" s="197" t="s">
        <v>974</v>
      </c>
      <c r="B4" s="194">
        <v>100</v>
      </c>
    </row>
    <row r="5" spans="1:3" ht="17.25" customHeight="1">
      <c r="A5" s="197" t="s">
        <v>1433</v>
      </c>
      <c r="B5" s="194">
        <v>100</v>
      </c>
    </row>
    <row r="6" spans="1:3" ht="17.25" customHeight="1">
      <c r="A6" s="197" t="s">
        <v>975</v>
      </c>
      <c r="B6" s="194">
        <v>200</v>
      </c>
    </row>
    <row r="7" spans="1:3" ht="17.25" customHeight="1">
      <c r="A7" s="197" t="s">
        <v>797</v>
      </c>
      <c r="B7" s="194">
        <v>200</v>
      </c>
    </row>
    <row r="8" spans="1:3" ht="17.25" customHeight="1">
      <c r="A8" s="197" t="s">
        <v>1475</v>
      </c>
      <c r="B8" s="203">
        <v>200</v>
      </c>
    </row>
    <row r="9" spans="1:3" ht="17.25" customHeight="1">
      <c r="A9" s="197" t="s">
        <v>799</v>
      </c>
      <c r="B9" s="194">
        <v>600</v>
      </c>
    </row>
    <row r="10" spans="1:3" ht="17.25" customHeight="1">
      <c r="A10" s="197" t="s">
        <v>1424</v>
      </c>
      <c r="B10" s="194">
        <v>200</v>
      </c>
    </row>
    <row r="11" spans="1:3" ht="17.25" customHeight="1">
      <c r="A11" s="197" t="s">
        <v>801</v>
      </c>
      <c r="B11" s="194">
        <v>500</v>
      </c>
    </row>
    <row r="12" spans="1:3" ht="17.25" customHeight="1">
      <c r="A12" s="197" t="s">
        <v>1435</v>
      </c>
      <c r="B12" s="194">
        <v>400</v>
      </c>
    </row>
    <row r="13" spans="1:3" ht="17.25" customHeight="1">
      <c r="A13" s="197" t="s">
        <v>1476</v>
      </c>
      <c r="B13" s="203">
        <v>200</v>
      </c>
    </row>
    <row r="14" spans="1:3" ht="17.25" customHeight="1">
      <c r="A14" s="197" t="s">
        <v>803</v>
      </c>
      <c r="B14" s="194">
        <v>300</v>
      </c>
    </row>
    <row r="15" spans="1:3" ht="17.25" customHeight="1">
      <c r="A15" s="197" t="s">
        <v>805</v>
      </c>
      <c r="B15" s="194">
        <v>300</v>
      </c>
    </row>
    <row r="16" spans="1:3" ht="17.25" customHeight="1">
      <c r="A16" s="197" t="s">
        <v>807</v>
      </c>
      <c r="B16" s="194">
        <v>500</v>
      </c>
    </row>
    <row r="17" spans="1:3" ht="17.25" customHeight="1">
      <c r="A17" s="197" t="s">
        <v>809</v>
      </c>
      <c r="B17" s="194">
        <v>100</v>
      </c>
    </row>
    <row r="18" spans="1:3" ht="17.25" customHeight="1">
      <c r="A18" s="197" t="s">
        <v>811</v>
      </c>
      <c r="B18" s="194">
        <v>100</v>
      </c>
    </row>
    <row r="19" spans="1:3" ht="17.25" customHeight="1">
      <c r="A19" s="197" t="s">
        <v>1436</v>
      </c>
      <c r="B19" s="194">
        <v>200</v>
      </c>
    </row>
    <row r="20" spans="1:3" ht="17.25" customHeight="1">
      <c r="A20" s="197" t="s">
        <v>1437</v>
      </c>
      <c r="B20" s="194">
        <v>200</v>
      </c>
    </row>
    <row r="21" spans="1:3" ht="17.25" customHeight="1">
      <c r="A21" s="197" t="s">
        <v>976</v>
      </c>
      <c r="B21" s="194">
        <v>300</v>
      </c>
    </row>
    <row r="22" spans="1:3" ht="17.25" customHeight="1">
      <c r="A22" s="197" t="s">
        <v>814</v>
      </c>
      <c r="B22" s="194">
        <v>900</v>
      </c>
    </row>
    <row r="23" spans="1:3" ht="17.25" customHeight="1">
      <c r="A23" s="197" t="s">
        <v>815</v>
      </c>
      <c r="B23" s="194">
        <v>900</v>
      </c>
    </row>
    <row r="24" spans="1:3" ht="17.25" customHeight="1">
      <c r="A24" s="197" t="s">
        <v>1468</v>
      </c>
      <c r="B24" s="203">
        <v>200</v>
      </c>
    </row>
    <row r="25" spans="1:3" ht="17.25" customHeight="1">
      <c r="A25" s="197" t="s">
        <v>1438</v>
      </c>
      <c r="B25" s="194">
        <v>100</v>
      </c>
    </row>
    <row r="26" spans="1:3" ht="17.25" customHeight="1">
      <c r="A26" s="197" t="s">
        <v>1470</v>
      </c>
      <c r="B26" s="203">
        <v>200</v>
      </c>
    </row>
    <row r="27" spans="1:3" ht="17.25" customHeight="1">
      <c r="A27" s="197" t="s">
        <v>1439</v>
      </c>
      <c r="B27" s="194">
        <v>100</v>
      </c>
    </row>
    <row r="28" spans="1:3" ht="17.25" customHeight="1">
      <c r="A28" s="197" t="s">
        <v>1441</v>
      </c>
      <c r="B28" s="194">
        <v>100</v>
      </c>
      <c r="C28" s="195"/>
    </row>
    <row r="29" spans="1:3" ht="17.25" customHeight="1">
      <c r="A29" s="197" t="s">
        <v>819</v>
      </c>
      <c r="B29" s="194">
        <v>400</v>
      </c>
    </row>
    <row r="30" spans="1:3" ht="17.25" customHeight="1">
      <c r="A30" s="197" t="s">
        <v>821</v>
      </c>
      <c r="B30" s="194">
        <v>100</v>
      </c>
    </row>
    <row r="31" spans="1:3" ht="17.25" customHeight="1">
      <c r="A31" s="197" t="s">
        <v>823</v>
      </c>
      <c r="B31" s="194">
        <v>100</v>
      </c>
    </row>
    <row r="32" spans="1:3" ht="17.25" customHeight="1">
      <c r="A32" s="197" t="s">
        <v>1443</v>
      </c>
      <c r="B32" s="194">
        <v>500</v>
      </c>
    </row>
    <row r="33" spans="1:2" ht="17.25" customHeight="1">
      <c r="A33" s="197" t="s">
        <v>1442</v>
      </c>
      <c r="B33" s="194">
        <v>700</v>
      </c>
    </row>
    <row r="34" spans="1:2" ht="17.25" customHeight="1">
      <c r="A34" s="197" t="s">
        <v>1444</v>
      </c>
      <c r="B34" s="194">
        <v>900</v>
      </c>
    </row>
    <row r="35" spans="1:2" ht="17.25" customHeight="1">
      <c r="A35" s="197" t="s">
        <v>1472</v>
      </c>
      <c r="B35" s="203">
        <v>200</v>
      </c>
    </row>
    <row r="36" spans="1:2" ht="17.25" customHeight="1">
      <c r="A36" s="197" t="s">
        <v>1445</v>
      </c>
      <c r="B36" s="194">
        <v>150</v>
      </c>
    </row>
    <row r="37" spans="1:2" ht="17.25" customHeight="1">
      <c r="A37" s="197" t="s">
        <v>1446</v>
      </c>
      <c r="B37" s="194">
        <v>150</v>
      </c>
    </row>
    <row r="38" spans="1:2" ht="17.25" customHeight="1">
      <c r="A38" s="197" t="s">
        <v>829</v>
      </c>
      <c r="B38" s="194">
        <v>200</v>
      </c>
    </row>
    <row r="39" spans="1:2" ht="17.25" customHeight="1">
      <c r="A39" s="197" t="s">
        <v>831</v>
      </c>
      <c r="B39" s="194">
        <v>900</v>
      </c>
    </row>
    <row r="40" spans="1:2" ht="17.25" customHeight="1">
      <c r="A40" s="197" t="s">
        <v>833</v>
      </c>
      <c r="B40" s="194">
        <v>500</v>
      </c>
    </row>
    <row r="41" spans="1:2" ht="17.25" customHeight="1">
      <c r="A41" s="197" t="s">
        <v>835</v>
      </c>
      <c r="B41" s="194">
        <v>400</v>
      </c>
    </row>
    <row r="42" spans="1:2" ht="17.25" customHeight="1">
      <c r="A42" s="197" t="s">
        <v>837</v>
      </c>
      <c r="B42" s="194">
        <v>150</v>
      </c>
    </row>
    <row r="43" spans="1:2" ht="17.25" customHeight="1">
      <c r="A43" s="197" t="s">
        <v>839</v>
      </c>
      <c r="B43" s="194">
        <v>400</v>
      </c>
    </row>
    <row r="44" spans="1:2" ht="17.25" customHeight="1">
      <c r="A44" s="197" t="s">
        <v>841</v>
      </c>
      <c r="B44" s="194">
        <v>400</v>
      </c>
    </row>
    <row r="45" spans="1:2" ht="17.25" customHeight="1">
      <c r="A45" s="197" t="s">
        <v>843</v>
      </c>
      <c r="B45" s="194">
        <v>300</v>
      </c>
    </row>
    <row r="46" spans="1:2" ht="17.25" customHeight="1">
      <c r="A46" s="197" t="s">
        <v>845</v>
      </c>
      <c r="B46" s="194">
        <v>400</v>
      </c>
    </row>
    <row r="47" spans="1:2" ht="17.25" customHeight="1">
      <c r="A47" s="197" t="s">
        <v>847</v>
      </c>
      <c r="B47" s="194">
        <v>400</v>
      </c>
    </row>
    <row r="48" spans="1:2" ht="17.25" customHeight="1">
      <c r="A48" s="197" t="s">
        <v>849</v>
      </c>
      <c r="B48" s="194">
        <v>150</v>
      </c>
    </row>
    <row r="49" spans="1:2" ht="17.25" customHeight="1">
      <c r="A49" s="197" t="s">
        <v>851</v>
      </c>
      <c r="B49" s="194">
        <v>200</v>
      </c>
    </row>
    <row r="50" spans="1:2" ht="17.25" customHeight="1">
      <c r="A50" s="197" t="s">
        <v>853</v>
      </c>
      <c r="B50" s="194">
        <v>300</v>
      </c>
    </row>
    <row r="51" spans="1:2" ht="17.25" customHeight="1">
      <c r="A51" s="197" t="s">
        <v>855</v>
      </c>
      <c r="B51" s="194">
        <v>400</v>
      </c>
    </row>
    <row r="52" spans="1:2" ht="17.25" customHeight="1">
      <c r="A52" s="197" t="s">
        <v>857</v>
      </c>
      <c r="B52" s="194">
        <v>100</v>
      </c>
    </row>
    <row r="53" spans="1:2" ht="17.25" customHeight="1">
      <c r="A53" s="197" t="s">
        <v>858</v>
      </c>
      <c r="B53" s="194">
        <v>100</v>
      </c>
    </row>
    <row r="54" spans="1:2" ht="17.25" customHeight="1">
      <c r="A54" s="197" t="s">
        <v>860</v>
      </c>
      <c r="B54" s="194">
        <v>300</v>
      </c>
    </row>
    <row r="55" spans="1:2" ht="17.25" customHeight="1">
      <c r="A55" s="197" t="s">
        <v>862</v>
      </c>
      <c r="B55" s="194">
        <v>400</v>
      </c>
    </row>
    <row r="56" spans="1:2" ht="17.25" customHeight="1">
      <c r="A56" s="197" t="s">
        <v>864</v>
      </c>
      <c r="B56" s="194">
        <v>100</v>
      </c>
    </row>
    <row r="57" spans="1:2" ht="17.25" customHeight="1">
      <c r="A57" s="197" t="s">
        <v>1447</v>
      </c>
      <c r="B57" s="194">
        <v>600</v>
      </c>
    </row>
    <row r="58" spans="1:2" ht="17.25" customHeight="1">
      <c r="A58" s="197" t="s">
        <v>867</v>
      </c>
      <c r="B58" s="194">
        <v>300</v>
      </c>
    </row>
    <row r="59" spans="1:2" ht="17.25" customHeight="1">
      <c r="A59" s="197" t="s">
        <v>869</v>
      </c>
      <c r="B59" s="194">
        <v>600</v>
      </c>
    </row>
    <row r="60" spans="1:2" ht="17.25" customHeight="1">
      <c r="A60" s="197" t="s">
        <v>871</v>
      </c>
      <c r="B60" s="194">
        <v>300</v>
      </c>
    </row>
    <row r="61" spans="1:2" ht="17.25" customHeight="1">
      <c r="A61" s="197" t="s">
        <v>873</v>
      </c>
      <c r="B61" s="194">
        <v>600</v>
      </c>
    </row>
    <row r="62" spans="1:2" ht="17.25" customHeight="1">
      <c r="A62" s="197" t="s">
        <v>1448</v>
      </c>
      <c r="B62" s="194">
        <v>500</v>
      </c>
    </row>
    <row r="63" spans="1:2" ht="17.25" customHeight="1">
      <c r="A63" s="197" t="s">
        <v>1449</v>
      </c>
      <c r="B63" s="194">
        <v>500</v>
      </c>
    </row>
    <row r="64" spans="1:2" ht="17.25" customHeight="1">
      <c r="A64" s="197" t="s">
        <v>1450</v>
      </c>
      <c r="B64" s="194">
        <v>500</v>
      </c>
    </row>
    <row r="65" spans="1:2" ht="17.25" customHeight="1">
      <c r="A65" s="197" t="s">
        <v>878</v>
      </c>
      <c r="B65" s="194">
        <v>500</v>
      </c>
    </row>
    <row r="66" spans="1:2" ht="17.25" customHeight="1">
      <c r="A66" s="197" t="s">
        <v>1451</v>
      </c>
      <c r="B66" s="194">
        <v>500</v>
      </c>
    </row>
    <row r="67" spans="1:2" ht="17.25" customHeight="1">
      <c r="A67" s="197" t="s">
        <v>1452</v>
      </c>
      <c r="B67" s="194">
        <v>400</v>
      </c>
    </row>
    <row r="68" spans="1:2" ht="17.25" customHeight="1">
      <c r="A68" s="197" t="s">
        <v>880</v>
      </c>
      <c r="B68" s="194">
        <v>400</v>
      </c>
    </row>
    <row r="69" spans="1:2" ht="17.25" customHeight="1">
      <c r="A69" s="197" t="s">
        <v>881</v>
      </c>
      <c r="B69" s="194">
        <v>100</v>
      </c>
    </row>
    <row r="70" spans="1:2" ht="17.25" customHeight="1">
      <c r="A70" s="197" t="s">
        <v>883</v>
      </c>
      <c r="B70" s="194">
        <v>200</v>
      </c>
    </row>
    <row r="71" spans="1:2" ht="17.25" customHeight="1">
      <c r="A71" s="197" t="s">
        <v>885</v>
      </c>
      <c r="B71" s="194">
        <v>200</v>
      </c>
    </row>
    <row r="72" spans="1:2" ht="17.25" customHeight="1">
      <c r="A72" s="197" t="s">
        <v>887</v>
      </c>
      <c r="B72" s="194">
        <v>200</v>
      </c>
    </row>
    <row r="73" spans="1:2" ht="17.25" customHeight="1">
      <c r="A73" s="197" t="s">
        <v>1459</v>
      </c>
      <c r="B73" s="194">
        <v>100</v>
      </c>
    </row>
    <row r="74" spans="1:2" ht="17.25" customHeight="1">
      <c r="A74" s="197" t="s">
        <v>890</v>
      </c>
      <c r="B74" s="194">
        <v>100</v>
      </c>
    </row>
    <row r="75" spans="1:2" ht="17.25" customHeight="1">
      <c r="A75" s="197" t="s">
        <v>892</v>
      </c>
      <c r="B75" s="194">
        <v>100</v>
      </c>
    </row>
    <row r="76" spans="1:2" ht="17.25" customHeight="1">
      <c r="A76" s="197" t="s">
        <v>1420</v>
      </c>
      <c r="B76" s="194">
        <v>100</v>
      </c>
    </row>
    <row r="77" spans="1:2" ht="17.25" customHeight="1">
      <c r="A77" s="197" t="s">
        <v>1453</v>
      </c>
      <c r="B77" s="194">
        <v>200</v>
      </c>
    </row>
    <row r="78" spans="1:2" ht="17.25" customHeight="1">
      <c r="A78" s="197" t="s">
        <v>1454</v>
      </c>
      <c r="B78" s="194">
        <v>300</v>
      </c>
    </row>
    <row r="79" spans="1:2" ht="17.25" customHeight="1">
      <c r="A79" s="197" t="s">
        <v>896</v>
      </c>
      <c r="B79" s="194">
        <v>300</v>
      </c>
    </row>
    <row r="80" spans="1:2" ht="17.25" customHeight="1">
      <c r="A80" s="197" t="s">
        <v>898</v>
      </c>
      <c r="B80" s="194">
        <v>200</v>
      </c>
    </row>
    <row r="81" spans="1:2" ht="17.25" customHeight="1">
      <c r="A81" s="197" t="s">
        <v>1455</v>
      </c>
      <c r="B81" s="194">
        <v>100</v>
      </c>
    </row>
    <row r="82" spans="1:2" ht="17.25" customHeight="1">
      <c r="A82" s="197" t="s">
        <v>1456</v>
      </c>
      <c r="B82" s="194">
        <v>100</v>
      </c>
    </row>
    <row r="83" spans="1:2" ht="17.25" customHeight="1">
      <c r="B83" s="196">
        <f>SUM(B3:B82)</f>
        <v>25000</v>
      </c>
    </row>
    <row r="84" spans="1:2" ht="16" customHeight="1"/>
    <row r="85" spans="1:2" ht="19.75" customHeight="1"/>
  </sheetData>
  <sheetProtection algorithmName="SHA-512" hashValue="5mHvnAKxH0PBsJPpzPqmZLYXRLQC/P5d5eb0SRjZHNfZvVPLU7v5qMKWVk1pxlMTrrX8mPrXM551UeeV1V8pvw==" saltValue="MW7Nubxfnd2z4RKFEnmDog==" spinCount="100000" sheet="1" objects="1" scenarios="1"/>
  <phoneticPr fontId="54" type="noConversion"/>
  <conditionalFormatting sqref="B3:B83">
    <cfRule type="expression" dxfId="1" priority="1">
      <formula>$B3=FALSE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6"/>
  <dimension ref="A1:Y366"/>
  <sheetViews>
    <sheetView workbookViewId="0">
      <pane ySplit="1" topLeftCell="A2" activePane="bottomLeft" state="frozen"/>
      <selection activeCell="B139" sqref="B139"/>
      <selection pane="bottomLeft" sqref="A1:XFD1048576"/>
    </sheetView>
  </sheetViews>
  <sheetFormatPr baseColWidth="10" defaultColWidth="11.44140625" defaultRowHeight="12.55"/>
  <cols>
    <col min="1" max="1" width="19.5546875" customWidth="1"/>
    <col min="2" max="2" width="51" customWidth="1"/>
    <col min="3" max="3" width="45.44140625" customWidth="1"/>
    <col min="4" max="5" width="19.5546875" customWidth="1"/>
    <col min="6" max="6" width="19.6640625" customWidth="1"/>
    <col min="7" max="7" width="60.44140625" bestFit="1" customWidth="1"/>
    <col min="8" max="8" width="19.5546875" customWidth="1"/>
    <col min="9" max="9" width="47.44140625" customWidth="1"/>
    <col min="10" max="10" width="41" customWidth="1"/>
    <col min="11" max="11" width="16" customWidth="1"/>
    <col min="12" max="12" width="24.109375" customWidth="1"/>
    <col min="13" max="13" width="6.6640625" customWidth="1"/>
    <col min="14" max="14" width="11.44140625" customWidth="1"/>
    <col min="15" max="15" width="55.33203125" customWidth="1"/>
    <col min="16" max="16" width="23.109375" customWidth="1"/>
    <col min="17" max="17" width="11.44140625" customWidth="1"/>
    <col min="18" max="18" width="21.44140625" customWidth="1"/>
    <col min="19" max="19" width="45" customWidth="1"/>
    <col min="20" max="20" width="11.44140625" customWidth="1"/>
    <col min="25" max="25" width="44" customWidth="1"/>
  </cols>
  <sheetData>
    <row r="1" spans="1:25" ht="22.55" customHeight="1">
      <c r="A1" s="2" t="s">
        <v>0</v>
      </c>
      <c r="B1" s="3" t="s">
        <v>1</v>
      </c>
      <c r="C1" s="3" t="s">
        <v>2</v>
      </c>
      <c r="D1" s="4" t="s">
        <v>3</v>
      </c>
      <c r="E1" s="4" t="s">
        <v>4</v>
      </c>
      <c r="F1" s="30" t="s">
        <v>917</v>
      </c>
      <c r="G1" s="30" t="s">
        <v>913</v>
      </c>
      <c r="H1" s="5" t="s">
        <v>5</v>
      </c>
      <c r="I1" s="6" t="s">
        <v>6</v>
      </c>
      <c r="J1" s="54" t="s">
        <v>946</v>
      </c>
      <c r="K1" s="6" t="s">
        <v>7</v>
      </c>
      <c r="L1" s="6" t="s">
        <v>8</v>
      </c>
      <c r="N1" s="7" t="s">
        <v>5</v>
      </c>
      <c r="O1" s="8" t="s">
        <v>6</v>
      </c>
      <c r="P1" s="9" t="s">
        <v>9</v>
      </c>
      <c r="R1" s="7" t="s">
        <v>10</v>
      </c>
      <c r="S1" s="8" t="s">
        <v>11</v>
      </c>
    </row>
    <row r="2" spans="1:25" ht="16" customHeight="1">
      <c r="A2" s="11"/>
      <c r="B2" s="204" t="s">
        <v>1477</v>
      </c>
      <c r="C2" s="204" t="s">
        <v>1477</v>
      </c>
      <c r="D2" s="11"/>
      <c r="E2" s="11"/>
      <c r="F2" s="11" t="s">
        <v>1478</v>
      </c>
      <c r="G2" s="204" t="s">
        <v>1477</v>
      </c>
      <c r="H2" s="11"/>
      <c r="I2" s="204" t="s">
        <v>1477</v>
      </c>
      <c r="J2" s="11" t="s">
        <v>943</v>
      </c>
      <c r="K2" s="11"/>
      <c r="L2" s="11"/>
      <c r="N2" s="13">
        <v>106</v>
      </c>
      <c r="O2" s="14" t="s">
        <v>15</v>
      </c>
      <c r="P2" s="15" t="s">
        <v>16</v>
      </c>
      <c r="R2" s="16">
        <v>2</v>
      </c>
      <c r="S2" s="17" t="s">
        <v>17</v>
      </c>
      <c r="Y2" s="11" t="s">
        <v>14</v>
      </c>
    </row>
    <row r="3" spans="1:25" ht="15.65">
      <c r="A3" s="10">
        <v>30001</v>
      </c>
      <c r="B3" s="25" t="s">
        <v>12</v>
      </c>
      <c r="C3" s="11" t="s">
        <v>13</v>
      </c>
      <c r="D3" s="12">
        <v>30700</v>
      </c>
      <c r="E3" s="12">
        <v>509</v>
      </c>
      <c r="F3" s="31" t="s">
        <v>710</v>
      </c>
      <c r="G3" s="32" t="s">
        <v>13</v>
      </c>
      <c r="H3" s="13">
        <v>106</v>
      </c>
      <c r="I3" s="11" t="s">
        <v>14</v>
      </c>
      <c r="J3" s="11" t="s">
        <v>936</v>
      </c>
      <c r="K3" s="11"/>
      <c r="L3" s="11"/>
      <c r="N3" s="13">
        <v>105</v>
      </c>
      <c r="O3" s="14" t="s">
        <v>21</v>
      </c>
      <c r="P3" s="15" t="s">
        <v>22</v>
      </c>
      <c r="R3" s="16">
        <v>1</v>
      </c>
      <c r="S3" s="17" t="s">
        <v>23</v>
      </c>
      <c r="Y3" s="11" t="s">
        <v>20</v>
      </c>
    </row>
    <row r="4" spans="1:25" ht="16" customHeight="1">
      <c r="A4" s="10">
        <v>30002</v>
      </c>
      <c r="B4" s="25" t="s">
        <v>18</v>
      </c>
      <c r="C4" s="11" t="s">
        <v>19</v>
      </c>
      <c r="D4" s="12">
        <v>30350</v>
      </c>
      <c r="E4" s="12">
        <v>674</v>
      </c>
      <c r="F4" s="31" t="s">
        <v>465</v>
      </c>
      <c r="G4" s="32" t="s">
        <v>19</v>
      </c>
      <c r="H4" s="13">
        <v>105</v>
      </c>
      <c r="I4" s="11" t="s">
        <v>20</v>
      </c>
      <c r="J4" s="11" t="s">
        <v>936</v>
      </c>
      <c r="K4" s="11"/>
      <c r="L4" s="11"/>
      <c r="N4" s="13">
        <v>26</v>
      </c>
      <c r="O4" s="14" t="s">
        <v>28</v>
      </c>
      <c r="P4" s="15" t="s">
        <v>16</v>
      </c>
      <c r="R4" s="16">
        <v>3</v>
      </c>
      <c r="S4" s="17" t="s">
        <v>29</v>
      </c>
      <c r="Y4" s="11" t="s">
        <v>26</v>
      </c>
    </row>
    <row r="5" spans="1:25" ht="16" customHeight="1">
      <c r="A5" s="10">
        <v>30003</v>
      </c>
      <c r="B5" s="25" t="s">
        <v>24</v>
      </c>
      <c r="C5" s="11" t="s">
        <v>25</v>
      </c>
      <c r="D5" s="12">
        <v>30220</v>
      </c>
      <c r="E5" s="12">
        <v>8628</v>
      </c>
      <c r="F5" s="31" t="s">
        <v>25</v>
      </c>
      <c r="G5" s="32" t="s">
        <v>25</v>
      </c>
      <c r="H5" s="13">
        <v>26</v>
      </c>
      <c r="I5" s="11" t="s">
        <v>26</v>
      </c>
      <c r="J5" s="11" t="s">
        <v>937</v>
      </c>
      <c r="K5" s="11">
        <v>1001</v>
      </c>
      <c r="L5" s="11" t="s">
        <v>27</v>
      </c>
      <c r="N5" s="13">
        <v>24</v>
      </c>
      <c r="O5" s="14" t="s">
        <v>33</v>
      </c>
      <c r="P5" s="15" t="s">
        <v>34</v>
      </c>
      <c r="R5" s="16">
        <v>5</v>
      </c>
      <c r="S5" s="17" t="s">
        <v>35</v>
      </c>
      <c r="Y5" s="11" t="s">
        <v>32</v>
      </c>
    </row>
    <row r="6" spans="1:25" ht="16" customHeight="1">
      <c r="A6" s="10">
        <v>30004</v>
      </c>
      <c r="B6" s="25" t="s">
        <v>30</v>
      </c>
      <c r="C6" s="11" t="s">
        <v>31</v>
      </c>
      <c r="D6" s="12">
        <v>30670</v>
      </c>
      <c r="E6" s="12">
        <v>3039</v>
      </c>
      <c r="F6" s="31" t="s">
        <v>722</v>
      </c>
      <c r="G6" s="32" t="s">
        <v>31</v>
      </c>
      <c r="H6" s="13">
        <v>24</v>
      </c>
      <c r="I6" s="11" t="s">
        <v>32</v>
      </c>
      <c r="J6" s="11" t="s">
        <v>942</v>
      </c>
      <c r="K6" s="11"/>
      <c r="L6" s="11"/>
      <c r="N6" s="13">
        <v>101</v>
      </c>
      <c r="O6" s="14" t="s">
        <v>14</v>
      </c>
      <c r="P6" s="15" t="s">
        <v>38</v>
      </c>
      <c r="R6" s="16">
        <v>6</v>
      </c>
      <c r="S6" s="17" t="s">
        <v>39</v>
      </c>
      <c r="Y6" s="11" t="s">
        <v>28</v>
      </c>
    </row>
    <row r="7" spans="1:25" ht="15.65">
      <c r="A7" s="10">
        <v>30005</v>
      </c>
      <c r="B7" s="25" t="s">
        <v>36</v>
      </c>
      <c r="C7" s="11" t="s">
        <v>37</v>
      </c>
      <c r="D7" s="12">
        <v>30760</v>
      </c>
      <c r="E7" s="12">
        <v>225</v>
      </c>
      <c r="F7" s="31" t="s">
        <v>449</v>
      </c>
      <c r="G7" s="32" t="s">
        <v>37</v>
      </c>
      <c r="H7" s="13">
        <v>101</v>
      </c>
      <c r="I7" s="11" t="s">
        <v>28</v>
      </c>
      <c r="J7" s="11" t="s">
        <v>943</v>
      </c>
      <c r="K7" s="11"/>
      <c r="L7" s="11"/>
      <c r="N7" s="13">
        <v>22</v>
      </c>
      <c r="O7" s="14" t="s">
        <v>43</v>
      </c>
      <c r="P7" s="15" t="s">
        <v>22</v>
      </c>
      <c r="R7" s="16">
        <v>8</v>
      </c>
      <c r="S7" s="17" t="s">
        <v>44</v>
      </c>
      <c r="Y7" s="11" t="s">
        <v>42</v>
      </c>
    </row>
    <row r="8" spans="1:25" ht="15.65">
      <c r="A8" s="10">
        <v>30006</v>
      </c>
      <c r="B8" s="25" t="s">
        <v>40</v>
      </c>
      <c r="C8" s="11" t="s">
        <v>41</v>
      </c>
      <c r="D8" s="12">
        <v>30470</v>
      </c>
      <c r="E8" s="12">
        <v>4613</v>
      </c>
      <c r="F8" s="31" t="s">
        <v>25</v>
      </c>
      <c r="G8" s="32" t="s">
        <v>41</v>
      </c>
      <c r="H8" s="13">
        <v>22</v>
      </c>
      <c r="I8" s="11" t="s">
        <v>42</v>
      </c>
      <c r="J8" s="11" t="s">
        <v>938</v>
      </c>
      <c r="K8" s="11">
        <v>1001</v>
      </c>
      <c r="L8" s="11" t="s">
        <v>27</v>
      </c>
      <c r="N8" s="13">
        <v>100</v>
      </c>
      <c r="O8" s="14" t="s">
        <v>47</v>
      </c>
      <c r="P8" s="15" t="s">
        <v>22</v>
      </c>
      <c r="R8" s="16">
        <v>7</v>
      </c>
      <c r="S8" s="17" t="s">
        <v>48</v>
      </c>
      <c r="Y8" s="11" t="s">
        <v>51</v>
      </c>
    </row>
    <row r="9" spans="1:25" ht="15.65">
      <c r="A9" s="10">
        <v>30007</v>
      </c>
      <c r="B9" s="25" t="s">
        <v>45</v>
      </c>
      <c r="C9" s="11" t="s">
        <v>46</v>
      </c>
      <c r="D9" s="12">
        <v>30100</v>
      </c>
      <c r="E9" s="12">
        <v>42268</v>
      </c>
      <c r="F9" s="31" t="s">
        <v>914</v>
      </c>
      <c r="G9" s="32" t="s">
        <v>46</v>
      </c>
      <c r="H9" s="13">
        <v>100</v>
      </c>
      <c r="I9" s="11" t="s">
        <v>15</v>
      </c>
      <c r="J9" s="11" t="s">
        <v>945</v>
      </c>
      <c r="K9" s="11"/>
      <c r="L9" s="11"/>
      <c r="N9" s="13">
        <v>104</v>
      </c>
      <c r="O9" s="14" t="s">
        <v>51</v>
      </c>
      <c r="P9" s="15" t="s">
        <v>16</v>
      </c>
      <c r="R9" s="16">
        <v>4</v>
      </c>
      <c r="S9" s="17" t="s">
        <v>52</v>
      </c>
      <c r="Y9" s="11" t="s">
        <v>55</v>
      </c>
    </row>
    <row r="10" spans="1:25" ht="15.65">
      <c r="A10" s="10">
        <v>30008</v>
      </c>
      <c r="B10" s="25" t="s">
        <v>49</v>
      </c>
      <c r="C10" s="11" t="s">
        <v>50</v>
      </c>
      <c r="D10" s="12">
        <v>30500</v>
      </c>
      <c r="E10" s="12">
        <v>815</v>
      </c>
      <c r="F10" s="31" t="s">
        <v>491</v>
      </c>
      <c r="G10" s="32" t="s">
        <v>50</v>
      </c>
      <c r="H10" s="13">
        <v>104</v>
      </c>
      <c r="I10" s="11" t="s">
        <v>51</v>
      </c>
      <c r="J10" s="11" t="s">
        <v>936</v>
      </c>
      <c r="K10" s="11"/>
      <c r="L10" s="11"/>
      <c r="N10" s="13">
        <v>21</v>
      </c>
      <c r="O10" s="14" t="s">
        <v>42</v>
      </c>
      <c r="P10" s="15" t="s">
        <v>16</v>
      </c>
      <c r="R10" s="16"/>
      <c r="S10" s="17"/>
      <c r="Y10" s="11" t="s">
        <v>61</v>
      </c>
    </row>
    <row r="11" spans="1:25" ht="15.65">
      <c r="A11" s="10">
        <v>30009</v>
      </c>
      <c r="B11" s="25" t="s">
        <v>53</v>
      </c>
      <c r="C11" s="11" t="s">
        <v>54</v>
      </c>
      <c r="D11" s="12">
        <v>30770</v>
      </c>
      <c r="E11" s="12">
        <v>214</v>
      </c>
      <c r="F11" s="31" t="s">
        <v>330</v>
      </c>
      <c r="G11" s="32" t="s">
        <v>54</v>
      </c>
      <c r="H11" s="13">
        <v>21</v>
      </c>
      <c r="I11" s="11" t="s">
        <v>55</v>
      </c>
      <c r="J11" s="11" t="s">
        <v>944</v>
      </c>
      <c r="K11" s="11"/>
      <c r="L11" s="11"/>
      <c r="N11" s="13">
        <v>102</v>
      </c>
      <c r="O11" s="14" t="s">
        <v>58</v>
      </c>
      <c r="P11" s="15" t="s">
        <v>22</v>
      </c>
      <c r="Y11" s="11" t="s">
        <v>65</v>
      </c>
    </row>
    <row r="12" spans="1:25" ht="15.65">
      <c r="A12" s="10">
        <v>30010</v>
      </c>
      <c r="B12" s="25" t="s">
        <v>56</v>
      </c>
      <c r="C12" s="11" t="s">
        <v>57</v>
      </c>
      <c r="D12" s="12">
        <v>30140</v>
      </c>
      <c r="E12" s="12">
        <v>3319</v>
      </c>
      <c r="F12" s="31" t="s">
        <v>914</v>
      </c>
      <c r="G12" s="32" t="s">
        <v>57</v>
      </c>
      <c r="H12" s="13">
        <v>100</v>
      </c>
      <c r="I12" s="11" t="s">
        <v>15</v>
      </c>
      <c r="J12" s="11" t="s">
        <v>945</v>
      </c>
      <c r="K12" s="11"/>
      <c r="L12" s="11"/>
      <c r="N12" s="13">
        <v>14</v>
      </c>
      <c r="O12" s="14" t="s">
        <v>62</v>
      </c>
      <c r="P12" s="15" t="s">
        <v>22</v>
      </c>
      <c r="Y12" s="11" t="s">
        <v>43</v>
      </c>
    </row>
    <row r="13" spans="1:25" ht="15.65">
      <c r="A13" s="10">
        <v>30012</v>
      </c>
      <c r="B13" s="25" t="s">
        <v>59</v>
      </c>
      <c r="C13" s="11" t="s">
        <v>60</v>
      </c>
      <c r="D13" s="12">
        <v>30390</v>
      </c>
      <c r="E13" s="12">
        <v>3905</v>
      </c>
      <c r="F13" s="31" t="s">
        <v>102</v>
      </c>
      <c r="G13" s="32" t="s">
        <v>60</v>
      </c>
      <c r="H13" s="13">
        <v>14</v>
      </c>
      <c r="I13" s="11" t="s">
        <v>61</v>
      </c>
      <c r="J13" s="11" t="s">
        <v>939</v>
      </c>
      <c r="K13" s="11"/>
      <c r="L13" s="11"/>
      <c r="N13" s="13">
        <v>19</v>
      </c>
      <c r="O13" s="14" t="s">
        <v>65</v>
      </c>
      <c r="P13" s="15" t="s">
        <v>34</v>
      </c>
      <c r="Y13" s="11" t="s">
        <v>47</v>
      </c>
    </row>
    <row r="14" spans="1:25" ht="15.65">
      <c r="A14" s="10">
        <v>30013</v>
      </c>
      <c r="B14" s="25" t="s">
        <v>63</v>
      </c>
      <c r="C14" s="11" t="s">
        <v>64</v>
      </c>
      <c r="D14" s="12">
        <v>30210</v>
      </c>
      <c r="E14" s="12">
        <v>407</v>
      </c>
      <c r="F14" s="31" t="s">
        <v>467</v>
      </c>
      <c r="G14" s="32" t="s">
        <v>64</v>
      </c>
      <c r="H14" s="13">
        <v>14</v>
      </c>
      <c r="I14" s="11" t="s">
        <v>61</v>
      </c>
      <c r="J14" s="11" t="s">
        <v>936</v>
      </c>
      <c r="K14" s="11"/>
      <c r="L14" s="11"/>
      <c r="N14" s="13">
        <v>5</v>
      </c>
      <c r="O14" s="14" t="s">
        <v>55</v>
      </c>
      <c r="P14" s="15" t="s">
        <v>34</v>
      </c>
      <c r="Y14" s="11" t="s">
        <v>58</v>
      </c>
    </row>
    <row r="15" spans="1:25" ht="15.65">
      <c r="A15" s="10">
        <v>30014</v>
      </c>
      <c r="B15" s="25" t="s">
        <v>66</v>
      </c>
      <c r="C15" s="11" t="s">
        <v>67</v>
      </c>
      <c r="D15" s="12">
        <v>30700</v>
      </c>
      <c r="E15" s="12">
        <v>1055</v>
      </c>
      <c r="F15" s="31" t="s">
        <v>710</v>
      </c>
      <c r="G15" s="32" t="s">
        <v>67</v>
      </c>
      <c r="H15" s="13">
        <v>106</v>
      </c>
      <c r="I15" s="11" t="s">
        <v>14</v>
      </c>
      <c r="J15" s="11" t="s">
        <v>936</v>
      </c>
      <c r="K15" s="11"/>
      <c r="L15" s="11"/>
      <c r="N15" s="13">
        <v>1</v>
      </c>
      <c r="O15" s="14" t="s">
        <v>20</v>
      </c>
      <c r="P15" s="15" t="s">
        <v>38</v>
      </c>
      <c r="Y15" s="11" t="s">
        <v>62</v>
      </c>
    </row>
    <row r="16" spans="1:25" ht="15.65">
      <c r="A16" s="10">
        <v>30015</v>
      </c>
      <c r="B16" s="25" t="s">
        <v>68</v>
      </c>
      <c r="C16" s="11" t="s">
        <v>69</v>
      </c>
      <c r="D16" s="12">
        <v>30120</v>
      </c>
      <c r="E16" s="12">
        <v>177</v>
      </c>
      <c r="F16" s="31" t="s">
        <v>330</v>
      </c>
      <c r="G16" s="32" t="s">
        <v>69</v>
      </c>
      <c r="H16" s="13">
        <v>21</v>
      </c>
      <c r="I16" s="11" t="s">
        <v>55</v>
      </c>
      <c r="J16" s="11" t="s">
        <v>940</v>
      </c>
      <c r="K16" s="11">
        <v>1003</v>
      </c>
      <c r="L16" s="11" t="s">
        <v>70</v>
      </c>
      <c r="N16" s="13">
        <v>103</v>
      </c>
      <c r="O16" s="14" t="s">
        <v>61</v>
      </c>
      <c r="P16" s="15" t="s">
        <v>34</v>
      </c>
    </row>
    <row r="17" spans="1:16" ht="15.65">
      <c r="A17" s="10">
        <v>30016</v>
      </c>
      <c r="B17" s="25" t="s">
        <v>71</v>
      </c>
      <c r="C17" s="11" t="s">
        <v>72</v>
      </c>
      <c r="D17" s="12">
        <v>30120</v>
      </c>
      <c r="E17" s="12">
        <v>296</v>
      </c>
      <c r="F17" s="31" t="s">
        <v>330</v>
      </c>
      <c r="G17" s="32" t="s">
        <v>72</v>
      </c>
      <c r="H17" s="13">
        <v>21</v>
      </c>
      <c r="I17" s="11" t="s">
        <v>55</v>
      </c>
      <c r="J17" s="11" t="s">
        <v>944</v>
      </c>
      <c r="K17" s="11">
        <v>1003</v>
      </c>
      <c r="L17" s="11" t="s">
        <v>70</v>
      </c>
      <c r="N17" s="13">
        <v>200</v>
      </c>
      <c r="O17" s="14" t="s">
        <v>32</v>
      </c>
      <c r="P17" s="15" t="s">
        <v>38</v>
      </c>
    </row>
    <row r="18" spans="1:16" ht="15.65">
      <c r="A18" s="10">
        <v>30017</v>
      </c>
      <c r="B18" s="25" t="s">
        <v>73</v>
      </c>
      <c r="C18" s="11" t="s">
        <v>74</v>
      </c>
      <c r="D18" s="12">
        <v>30770</v>
      </c>
      <c r="E18" s="12">
        <v>204</v>
      </c>
      <c r="F18" s="31" t="s">
        <v>330</v>
      </c>
      <c r="G18" s="32" t="s">
        <v>74</v>
      </c>
      <c r="H18" s="13">
        <v>21</v>
      </c>
      <c r="I18" s="11" t="s">
        <v>55</v>
      </c>
      <c r="J18" s="11" t="s">
        <v>944</v>
      </c>
      <c r="K18" s="11">
        <v>1003</v>
      </c>
      <c r="L18" s="11" t="s">
        <v>70</v>
      </c>
      <c r="N18" s="13">
        <v>35</v>
      </c>
      <c r="O18" s="14" t="s">
        <v>26</v>
      </c>
      <c r="P18" s="15" t="s">
        <v>38</v>
      </c>
    </row>
    <row r="19" spans="1:16">
      <c r="A19" s="10">
        <v>30018</v>
      </c>
      <c r="B19" s="25" t="s">
        <v>75</v>
      </c>
      <c r="C19" s="11" t="s">
        <v>76</v>
      </c>
      <c r="D19" s="12">
        <v>30250</v>
      </c>
      <c r="E19" s="12">
        <v>522</v>
      </c>
      <c r="F19" s="31" t="s">
        <v>154</v>
      </c>
      <c r="G19" s="32" t="s">
        <v>76</v>
      </c>
      <c r="H19" s="13">
        <v>19</v>
      </c>
      <c r="I19" s="11" t="s">
        <v>65</v>
      </c>
      <c r="J19" s="11" t="s">
        <v>936</v>
      </c>
      <c r="K19" s="11"/>
      <c r="L19" s="11"/>
    </row>
    <row r="20" spans="1:16">
      <c r="A20" s="10">
        <v>30019</v>
      </c>
      <c r="B20" s="25" t="s">
        <v>77</v>
      </c>
      <c r="C20" s="11" t="s">
        <v>78</v>
      </c>
      <c r="D20" s="12">
        <v>30250</v>
      </c>
      <c r="E20" s="12">
        <v>2521</v>
      </c>
      <c r="F20" s="31" t="s">
        <v>25</v>
      </c>
      <c r="G20" s="32" t="s">
        <v>78</v>
      </c>
      <c r="H20" s="13">
        <v>24</v>
      </c>
      <c r="I20" s="11" t="s">
        <v>32</v>
      </c>
      <c r="J20" s="11" t="s">
        <v>936</v>
      </c>
      <c r="K20" s="11"/>
      <c r="L20" s="11"/>
    </row>
    <row r="21" spans="1:16">
      <c r="A21" s="10">
        <v>30020</v>
      </c>
      <c r="B21" s="25" t="s">
        <v>79</v>
      </c>
      <c r="C21" s="11" t="s">
        <v>80</v>
      </c>
      <c r="D21" s="12">
        <v>30620</v>
      </c>
      <c r="E21" s="12">
        <v>2428</v>
      </c>
      <c r="F21" s="31" t="s">
        <v>722</v>
      </c>
      <c r="G21" s="32" t="s">
        <v>80</v>
      </c>
      <c r="H21" s="13">
        <v>22</v>
      </c>
      <c r="I21" s="11" t="s">
        <v>42</v>
      </c>
      <c r="J21" s="11" t="s">
        <v>938</v>
      </c>
      <c r="K21" s="11"/>
      <c r="L21" s="11"/>
    </row>
    <row r="22" spans="1:16">
      <c r="A22" s="10">
        <v>30021</v>
      </c>
      <c r="B22" s="25" t="s">
        <v>81</v>
      </c>
      <c r="C22" s="11" t="s">
        <v>82</v>
      </c>
      <c r="D22" s="12">
        <v>30190</v>
      </c>
      <c r="E22" s="12">
        <v>355</v>
      </c>
      <c r="F22" s="31" t="s">
        <v>710</v>
      </c>
      <c r="G22" s="32" t="s">
        <v>82</v>
      </c>
      <c r="H22" s="13">
        <v>106</v>
      </c>
      <c r="I22" s="11" t="s">
        <v>14</v>
      </c>
      <c r="J22" s="11" t="s">
        <v>936</v>
      </c>
      <c r="K22" s="11"/>
      <c r="L22" s="11"/>
    </row>
    <row r="23" spans="1:16">
      <c r="A23" s="10">
        <v>30022</v>
      </c>
      <c r="B23" s="25" t="s">
        <v>83</v>
      </c>
      <c r="C23" s="11" t="s">
        <v>84</v>
      </c>
      <c r="D23" s="12">
        <v>30450</v>
      </c>
      <c r="E23" s="12">
        <v>189</v>
      </c>
      <c r="F23" s="31" t="s">
        <v>298</v>
      </c>
      <c r="G23" s="32" t="s">
        <v>84</v>
      </c>
      <c r="H23" s="13">
        <v>100</v>
      </c>
      <c r="I23" s="11" t="s">
        <v>15</v>
      </c>
      <c r="J23" s="11" t="s">
        <v>940</v>
      </c>
      <c r="K23" s="11"/>
      <c r="L23" s="11"/>
    </row>
    <row r="24" spans="1:16">
      <c r="A24" s="10">
        <v>30023</v>
      </c>
      <c r="B24" s="25" t="s">
        <v>85</v>
      </c>
      <c r="C24" s="11" t="s">
        <v>86</v>
      </c>
      <c r="D24" s="12">
        <v>30250</v>
      </c>
      <c r="E24" s="12">
        <v>856</v>
      </c>
      <c r="F24" s="31" t="s">
        <v>154</v>
      </c>
      <c r="G24" s="32" t="s">
        <v>86</v>
      </c>
      <c r="H24" s="13">
        <v>19</v>
      </c>
      <c r="I24" s="11" t="s">
        <v>65</v>
      </c>
      <c r="J24" s="11" t="s">
        <v>936</v>
      </c>
      <c r="K24" s="11"/>
      <c r="L24" s="11"/>
    </row>
    <row r="25" spans="1:16">
      <c r="A25" s="10">
        <v>30024</v>
      </c>
      <c r="B25" s="25" t="s">
        <v>87</v>
      </c>
      <c r="C25" s="11" t="s">
        <v>88</v>
      </c>
      <c r="D25" s="12">
        <v>30120</v>
      </c>
      <c r="E25" s="12">
        <v>460</v>
      </c>
      <c r="F25" s="31" t="s">
        <v>330</v>
      </c>
      <c r="G25" s="32" t="s">
        <v>88</v>
      </c>
      <c r="H25" s="13">
        <v>21</v>
      </c>
      <c r="I25" s="11" t="s">
        <v>55</v>
      </c>
      <c r="J25" s="11" t="s">
        <v>940</v>
      </c>
      <c r="K25" s="11">
        <v>1003</v>
      </c>
      <c r="L25" s="11" t="s">
        <v>70</v>
      </c>
    </row>
    <row r="26" spans="1:16">
      <c r="A26" s="10">
        <v>30025</v>
      </c>
      <c r="B26" s="25" t="s">
        <v>89</v>
      </c>
      <c r="C26" s="11" t="s">
        <v>90</v>
      </c>
      <c r="D26" s="12">
        <v>30770</v>
      </c>
      <c r="E26" s="12">
        <v>237</v>
      </c>
      <c r="F26" s="31" t="s">
        <v>330</v>
      </c>
      <c r="G26" s="32" t="s">
        <v>90</v>
      </c>
      <c r="H26" s="13">
        <v>21</v>
      </c>
      <c r="I26" s="11" t="s">
        <v>55</v>
      </c>
      <c r="J26" s="11" t="s">
        <v>940</v>
      </c>
      <c r="K26" s="11">
        <v>1003</v>
      </c>
      <c r="L26" s="11" t="s">
        <v>70</v>
      </c>
    </row>
    <row r="27" spans="1:16">
      <c r="A27" s="10">
        <v>30026</v>
      </c>
      <c r="B27" s="25" t="s">
        <v>91</v>
      </c>
      <c r="C27" s="11" t="s">
        <v>92</v>
      </c>
      <c r="D27" s="12">
        <v>30120</v>
      </c>
      <c r="E27" s="12">
        <v>1098</v>
      </c>
      <c r="F27" s="31" t="s">
        <v>330</v>
      </c>
      <c r="G27" s="32" t="s">
        <v>92</v>
      </c>
      <c r="H27" s="13">
        <v>21</v>
      </c>
      <c r="I27" s="11" t="s">
        <v>55</v>
      </c>
      <c r="J27" s="11" t="s">
        <v>940</v>
      </c>
      <c r="K27" s="11">
        <v>1003</v>
      </c>
      <c r="L27" s="11" t="s">
        <v>70</v>
      </c>
    </row>
    <row r="28" spans="1:16">
      <c r="A28" s="10">
        <v>30027</v>
      </c>
      <c r="B28" s="25" t="s">
        <v>93</v>
      </c>
      <c r="C28" s="11" t="s">
        <v>94</v>
      </c>
      <c r="D28" s="12">
        <v>30140</v>
      </c>
      <c r="E28" s="12">
        <v>2527</v>
      </c>
      <c r="F28" s="31" t="s">
        <v>914</v>
      </c>
      <c r="G28" s="32" t="s">
        <v>94</v>
      </c>
      <c r="H28" s="13">
        <v>100</v>
      </c>
      <c r="I28" s="11" t="s">
        <v>15</v>
      </c>
      <c r="J28" s="11" t="s">
        <v>945</v>
      </c>
      <c r="K28" s="11"/>
      <c r="L28" s="11"/>
    </row>
    <row r="29" spans="1:16">
      <c r="A29" s="10">
        <v>30028</v>
      </c>
      <c r="B29" s="25" t="s">
        <v>95</v>
      </c>
      <c r="C29" s="11" t="s">
        <v>96</v>
      </c>
      <c r="D29" s="12">
        <v>30200</v>
      </c>
      <c r="E29" s="12">
        <v>18775</v>
      </c>
      <c r="F29" s="31" t="s">
        <v>96</v>
      </c>
      <c r="G29" s="32" t="s">
        <v>96</v>
      </c>
      <c r="H29" s="13">
        <v>101</v>
      </c>
      <c r="I29" s="11" t="s">
        <v>28</v>
      </c>
      <c r="J29" s="11" t="s">
        <v>943</v>
      </c>
      <c r="K29" s="11"/>
      <c r="L29" s="11"/>
    </row>
    <row r="30" spans="1:16">
      <c r="A30" s="10">
        <v>30029</v>
      </c>
      <c r="B30" s="25" t="s">
        <v>97</v>
      </c>
      <c r="C30" s="11" t="s">
        <v>98</v>
      </c>
      <c r="D30" s="12">
        <v>30430</v>
      </c>
      <c r="E30" s="12">
        <v>1609</v>
      </c>
      <c r="F30" s="31" t="s">
        <v>491</v>
      </c>
      <c r="G30" s="32" t="s">
        <v>98</v>
      </c>
      <c r="H30" s="13">
        <v>104</v>
      </c>
      <c r="I30" s="11" t="s">
        <v>51</v>
      </c>
      <c r="J30" s="11" t="s">
        <v>936</v>
      </c>
      <c r="K30" s="11"/>
      <c r="L30" s="11"/>
    </row>
    <row r="31" spans="1:16">
      <c r="A31" s="10">
        <v>30030</v>
      </c>
      <c r="B31" s="25" t="s">
        <v>99</v>
      </c>
      <c r="C31" s="11" t="s">
        <v>100</v>
      </c>
      <c r="D31" s="12">
        <v>30700</v>
      </c>
      <c r="E31" s="12">
        <v>338</v>
      </c>
      <c r="F31" s="31" t="s">
        <v>710</v>
      </c>
      <c r="G31" s="32" t="s">
        <v>100</v>
      </c>
      <c r="H31" s="13">
        <v>106</v>
      </c>
      <c r="I31" s="11" t="s">
        <v>14</v>
      </c>
      <c r="J31" s="11" t="s">
        <v>936</v>
      </c>
      <c r="K31" s="11"/>
      <c r="L31" s="11"/>
    </row>
    <row r="32" spans="1:16">
      <c r="A32" s="10">
        <v>30032</v>
      </c>
      <c r="B32" s="25" t="s">
        <v>101</v>
      </c>
      <c r="C32" s="11" t="s">
        <v>102</v>
      </c>
      <c r="D32" s="12">
        <v>30300</v>
      </c>
      <c r="E32" s="12">
        <v>16133</v>
      </c>
      <c r="F32" s="31" t="s">
        <v>102</v>
      </c>
      <c r="G32" s="32" t="s">
        <v>102</v>
      </c>
      <c r="H32" s="13">
        <v>5</v>
      </c>
      <c r="I32" s="11" t="s">
        <v>43</v>
      </c>
      <c r="J32" s="11" t="s">
        <v>947</v>
      </c>
      <c r="K32" s="11"/>
      <c r="L32" s="11"/>
    </row>
    <row r="33" spans="1:12">
      <c r="A33" s="10">
        <v>30033</v>
      </c>
      <c r="B33" s="25" t="s">
        <v>103</v>
      </c>
      <c r="C33" s="11" t="s">
        <v>104</v>
      </c>
      <c r="D33" s="12">
        <v>30640</v>
      </c>
      <c r="E33" s="12">
        <v>3956</v>
      </c>
      <c r="F33" s="31" t="s">
        <v>722</v>
      </c>
      <c r="G33" s="32" t="s">
        <v>104</v>
      </c>
      <c r="H33" s="13">
        <v>22</v>
      </c>
      <c r="I33" s="11" t="s">
        <v>42</v>
      </c>
      <c r="J33" s="11" t="s">
        <v>948</v>
      </c>
      <c r="K33" s="11">
        <v>1001</v>
      </c>
      <c r="L33" s="11" t="s">
        <v>27</v>
      </c>
    </row>
    <row r="34" spans="1:12">
      <c r="A34" s="10">
        <v>30034</v>
      </c>
      <c r="B34" s="25" t="s">
        <v>105</v>
      </c>
      <c r="C34" s="11" t="s">
        <v>106</v>
      </c>
      <c r="D34" s="12">
        <v>30127</v>
      </c>
      <c r="E34" s="12">
        <v>6437</v>
      </c>
      <c r="F34" s="31" t="s">
        <v>102</v>
      </c>
      <c r="G34" s="32" t="s">
        <v>106</v>
      </c>
      <c r="H34" s="13">
        <v>5</v>
      </c>
      <c r="I34" s="11" t="s">
        <v>43</v>
      </c>
      <c r="J34" s="11" t="s">
        <v>948</v>
      </c>
      <c r="K34" s="11"/>
      <c r="L34" s="11"/>
    </row>
    <row r="35" spans="1:12">
      <c r="A35" s="10">
        <v>30035</v>
      </c>
      <c r="B35" s="25" t="s">
        <v>107</v>
      </c>
      <c r="C35" s="11" t="s">
        <v>108</v>
      </c>
      <c r="D35" s="12">
        <v>30580</v>
      </c>
      <c r="E35" s="12">
        <v>261</v>
      </c>
      <c r="F35" s="50" t="s">
        <v>915</v>
      </c>
      <c r="G35" s="51" t="s">
        <v>108</v>
      </c>
      <c r="H35" s="13">
        <v>106</v>
      </c>
      <c r="I35" s="11" t="s">
        <v>14</v>
      </c>
      <c r="J35" s="11" t="s">
        <v>936</v>
      </c>
      <c r="K35" s="11"/>
      <c r="L35" s="11"/>
    </row>
    <row r="36" spans="1:12">
      <c r="A36" s="10">
        <v>30036</v>
      </c>
      <c r="B36" s="25" t="s">
        <v>109</v>
      </c>
      <c r="C36" s="11" t="s">
        <v>110</v>
      </c>
      <c r="D36" s="12">
        <v>30620</v>
      </c>
      <c r="E36" s="12">
        <v>3227</v>
      </c>
      <c r="F36" s="31" t="s">
        <v>722</v>
      </c>
      <c r="G36" s="32" t="s">
        <v>110</v>
      </c>
      <c r="H36" s="13">
        <v>1</v>
      </c>
      <c r="I36" s="11" t="s">
        <v>21</v>
      </c>
      <c r="J36" s="11" t="s">
        <v>942</v>
      </c>
      <c r="K36" s="11"/>
      <c r="L36" s="11"/>
    </row>
    <row r="37" spans="1:12">
      <c r="A37" s="10">
        <v>30037</v>
      </c>
      <c r="B37" s="25" t="s">
        <v>111</v>
      </c>
      <c r="C37" s="11" t="s">
        <v>112</v>
      </c>
      <c r="D37" s="12">
        <v>30160</v>
      </c>
      <c r="E37" s="12">
        <v>3071</v>
      </c>
      <c r="F37" s="31" t="s">
        <v>491</v>
      </c>
      <c r="G37" s="32" t="s">
        <v>112</v>
      </c>
      <c r="H37" s="13">
        <v>104</v>
      </c>
      <c r="I37" s="11" t="s">
        <v>51</v>
      </c>
      <c r="J37" s="11" t="s">
        <v>940</v>
      </c>
      <c r="K37" s="11"/>
      <c r="L37" s="11"/>
    </row>
    <row r="38" spans="1:12">
      <c r="A38" s="10">
        <v>30038</v>
      </c>
      <c r="B38" s="25" t="s">
        <v>113</v>
      </c>
      <c r="C38" s="11" t="s">
        <v>114</v>
      </c>
      <c r="D38" s="12">
        <v>30120</v>
      </c>
      <c r="E38" s="12">
        <v>376</v>
      </c>
      <c r="F38" s="31" t="s">
        <v>330</v>
      </c>
      <c r="G38" s="32" t="s">
        <v>114</v>
      </c>
      <c r="H38" s="13">
        <v>21</v>
      </c>
      <c r="I38" s="11" t="s">
        <v>55</v>
      </c>
      <c r="J38" s="11" t="s">
        <v>940</v>
      </c>
      <c r="K38" s="11">
        <v>1003</v>
      </c>
      <c r="L38" s="11" t="s">
        <v>70</v>
      </c>
    </row>
    <row r="39" spans="1:12">
      <c r="A39" s="10">
        <v>30039</v>
      </c>
      <c r="B39" s="25" t="s">
        <v>115</v>
      </c>
      <c r="C39" s="11" t="s">
        <v>116</v>
      </c>
      <c r="D39" s="12">
        <v>30320</v>
      </c>
      <c r="E39" s="12">
        <v>2164</v>
      </c>
      <c r="F39" s="31" t="s">
        <v>467</v>
      </c>
      <c r="G39" s="32" t="s">
        <v>116</v>
      </c>
      <c r="H39" s="13">
        <v>1</v>
      </c>
      <c r="I39" s="11" t="s">
        <v>21</v>
      </c>
      <c r="J39" s="11" t="s">
        <v>942</v>
      </c>
      <c r="K39" s="11"/>
      <c r="L39" s="11"/>
    </row>
    <row r="40" spans="1:12">
      <c r="A40" s="10">
        <v>30040</v>
      </c>
      <c r="B40" s="25" t="s">
        <v>117</v>
      </c>
      <c r="C40" s="11" t="s">
        <v>118</v>
      </c>
      <c r="D40" s="12">
        <v>30770</v>
      </c>
      <c r="E40" s="12">
        <v>136</v>
      </c>
      <c r="F40" s="31" t="s">
        <v>330</v>
      </c>
      <c r="G40" s="32" t="s">
        <v>118</v>
      </c>
      <c r="H40" s="13">
        <v>21</v>
      </c>
      <c r="I40" s="11" t="s">
        <v>55</v>
      </c>
      <c r="J40" s="11" t="s">
        <v>941</v>
      </c>
      <c r="K40" s="11">
        <v>1003</v>
      </c>
      <c r="L40" s="11" t="s">
        <v>70</v>
      </c>
    </row>
    <row r="41" spans="1:12">
      <c r="A41" s="10">
        <v>30041</v>
      </c>
      <c r="B41" s="25" t="s">
        <v>119</v>
      </c>
      <c r="C41" s="11" t="s">
        <v>120</v>
      </c>
      <c r="D41" s="12">
        <v>30700</v>
      </c>
      <c r="E41" s="12">
        <v>1185</v>
      </c>
      <c r="F41" s="31" t="s">
        <v>710</v>
      </c>
      <c r="G41" s="32" t="s">
        <v>120</v>
      </c>
      <c r="H41" s="13">
        <v>106</v>
      </c>
      <c r="I41" s="11" t="s">
        <v>14</v>
      </c>
      <c r="J41" s="11" t="s">
        <v>936</v>
      </c>
      <c r="K41" s="11"/>
      <c r="L41" s="11"/>
    </row>
    <row r="42" spans="1:12">
      <c r="A42" s="10">
        <v>30042</v>
      </c>
      <c r="B42" s="25" t="s">
        <v>121</v>
      </c>
      <c r="C42" s="11" t="s">
        <v>122</v>
      </c>
      <c r="D42" s="12">
        <v>30140</v>
      </c>
      <c r="E42" s="12">
        <v>2481</v>
      </c>
      <c r="F42" s="31" t="s">
        <v>914</v>
      </c>
      <c r="G42" s="32" t="s">
        <v>122</v>
      </c>
      <c r="H42" s="13">
        <v>100</v>
      </c>
      <c r="I42" s="11" t="s">
        <v>15</v>
      </c>
      <c r="J42" s="11" t="s">
        <v>945</v>
      </c>
      <c r="K42" s="11"/>
      <c r="L42" s="11"/>
    </row>
    <row r="43" spans="1:12">
      <c r="A43" s="10">
        <v>30043</v>
      </c>
      <c r="B43" s="25" t="s">
        <v>123</v>
      </c>
      <c r="C43" s="11" t="s">
        <v>124</v>
      </c>
      <c r="D43" s="12">
        <v>30114</v>
      </c>
      <c r="E43" s="12">
        <v>548</v>
      </c>
      <c r="F43" s="31" t="s">
        <v>154</v>
      </c>
      <c r="G43" s="32" t="s">
        <v>124</v>
      </c>
      <c r="H43" s="13">
        <v>24</v>
      </c>
      <c r="I43" s="11" t="s">
        <v>32</v>
      </c>
      <c r="J43" s="11" t="s">
        <v>936</v>
      </c>
      <c r="K43" s="11"/>
      <c r="L43" s="11"/>
    </row>
    <row r="44" spans="1:12">
      <c r="A44" s="10">
        <v>30044</v>
      </c>
      <c r="B44" s="25" t="s">
        <v>125</v>
      </c>
      <c r="C44" s="11" t="s">
        <v>126</v>
      </c>
      <c r="D44" s="12">
        <v>30450</v>
      </c>
      <c r="E44" s="12">
        <v>102</v>
      </c>
      <c r="F44" s="31" t="s">
        <v>298</v>
      </c>
      <c r="G44" s="32" t="s">
        <v>126</v>
      </c>
      <c r="H44" s="13">
        <v>100</v>
      </c>
      <c r="I44" s="11" t="s">
        <v>15</v>
      </c>
      <c r="J44" s="11" t="s">
        <v>940</v>
      </c>
      <c r="K44" s="11"/>
      <c r="L44" s="11"/>
    </row>
    <row r="45" spans="1:12">
      <c r="A45" s="10">
        <v>30045</v>
      </c>
      <c r="B45" s="25" t="s">
        <v>127</v>
      </c>
      <c r="C45" s="11" t="s">
        <v>128</v>
      </c>
      <c r="D45" s="12">
        <v>30160</v>
      </c>
      <c r="E45" s="12">
        <v>370</v>
      </c>
      <c r="F45" s="31" t="s">
        <v>491</v>
      </c>
      <c r="G45" s="32" t="s">
        <v>128</v>
      </c>
      <c r="H45" s="13">
        <v>104</v>
      </c>
      <c r="I45" s="11" t="s">
        <v>51</v>
      </c>
      <c r="J45" s="11" t="s">
        <v>940</v>
      </c>
      <c r="K45" s="11"/>
      <c r="L45" s="11"/>
    </row>
    <row r="46" spans="1:12">
      <c r="A46" s="10">
        <v>30046</v>
      </c>
      <c r="B46" s="25" t="s">
        <v>129</v>
      </c>
      <c r="C46" s="11" t="s">
        <v>130</v>
      </c>
      <c r="D46" s="12">
        <v>30190</v>
      </c>
      <c r="E46" s="12">
        <v>774</v>
      </c>
      <c r="F46" s="31" t="s">
        <v>465</v>
      </c>
      <c r="G46" s="32" t="s">
        <v>130</v>
      </c>
      <c r="H46" s="13">
        <v>100</v>
      </c>
      <c r="I46" s="11" t="s">
        <v>15</v>
      </c>
      <c r="J46" s="11" t="s">
        <v>936</v>
      </c>
      <c r="K46" s="11"/>
      <c r="L46" s="11"/>
    </row>
    <row r="47" spans="1:12">
      <c r="A47" s="10">
        <v>30047</v>
      </c>
      <c r="B47" s="25" t="s">
        <v>131</v>
      </c>
      <c r="C47" s="11" t="s">
        <v>132</v>
      </c>
      <c r="D47" s="12">
        <v>30230</v>
      </c>
      <c r="E47" s="12">
        <v>6312</v>
      </c>
      <c r="F47" s="31" t="s">
        <v>366</v>
      </c>
      <c r="G47" s="32" t="s">
        <v>132</v>
      </c>
      <c r="H47" s="13">
        <v>1</v>
      </c>
      <c r="I47" s="11" t="s">
        <v>21</v>
      </c>
      <c r="J47" s="11" t="s">
        <v>938</v>
      </c>
      <c r="K47" s="11"/>
      <c r="L47" s="11"/>
    </row>
    <row r="48" spans="1:12">
      <c r="A48" s="10">
        <v>30048</v>
      </c>
      <c r="B48" s="25" t="s">
        <v>133</v>
      </c>
      <c r="C48" s="11" t="s">
        <v>134</v>
      </c>
      <c r="D48" s="12">
        <v>30580</v>
      </c>
      <c r="E48" s="12">
        <v>180</v>
      </c>
      <c r="F48" s="50" t="s">
        <v>915</v>
      </c>
      <c r="G48" s="51" t="s">
        <v>134</v>
      </c>
      <c r="H48" s="13">
        <v>100</v>
      </c>
      <c r="I48" s="11" t="s">
        <v>15</v>
      </c>
      <c r="J48" s="11" t="s">
        <v>936</v>
      </c>
      <c r="K48" s="11"/>
      <c r="L48" s="11"/>
    </row>
    <row r="49" spans="1:12">
      <c r="A49" s="10">
        <v>30049</v>
      </c>
      <c r="B49" s="25" t="s">
        <v>135</v>
      </c>
      <c r="C49" s="11" t="s">
        <v>136</v>
      </c>
      <c r="D49" s="12">
        <v>30190</v>
      </c>
      <c r="E49" s="12">
        <v>394</v>
      </c>
      <c r="F49" s="31" t="s">
        <v>710</v>
      </c>
      <c r="G49" s="32" t="s">
        <v>136</v>
      </c>
      <c r="H49" s="13">
        <v>106</v>
      </c>
      <c r="I49" s="11" t="s">
        <v>14</v>
      </c>
      <c r="J49" s="11" t="s">
        <v>936</v>
      </c>
      <c r="K49" s="11"/>
      <c r="L49" s="11"/>
    </row>
    <row r="50" spans="1:12">
      <c r="A50" s="10">
        <v>30050</v>
      </c>
      <c r="B50" s="25" t="s">
        <v>137</v>
      </c>
      <c r="C50" s="11" t="s">
        <v>138</v>
      </c>
      <c r="D50" s="12">
        <v>30260</v>
      </c>
      <c r="E50" s="12">
        <v>146</v>
      </c>
      <c r="F50" s="31" t="s">
        <v>465</v>
      </c>
      <c r="G50" s="32" t="s">
        <v>138</v>
      </c>
      <c r="H50" s="13">
        <v>105</v>
      </c>
      <c r="I50" s="11" t="s">
        <v>20</v>
      </c>
      <c r="J50" s="11" t="s">
        <v>936</v>
      </c>
      <c r="K50" s="11"/>
      <c r="L50" s="11"/>
    </row>
    <row r="51" spans="1:12">
      <c r="A51" s="10">
        <v>30051</v>
      </c>
      <c r="B51" s="25" t="s">
        <v>139</v>
      </c>
      <c r="C51" s="11" t="s">
        <v>140</v>
      </c>
      <c r="D51" s="12">
        <v>30110</v>
      </c>
      <c r="E51" s="12">
        <v>1410</v>
      </c>
      <c r="F51" s="31" t="s">
        <v>298</v>
      </c>
      <c r="G51" s="32" t="s">
        <v>140</v>
      </c>
      <c r="H51" s="13">
        <v>100</v>
      </c>
      <c r="I51" s="11" t="s">
        <v>15</v>
      </c>
      <c r="J51" s="11" t="s">
        <v>940</v>
      </c>
      <c r="K51" s="11"/>
      <c r="L51" s="11"/>
    </row>
    <row r="52" spans="1:12">
      <c r="A52" s="10">
        <v>30052</v>
      </c>
      <c r="B52" s="25" t="s">
        <v>994</v>
      </c>
      <c r="C52" s="11" t="s">
        <v>141</v>
      </c>
      <c r="D52" s="12">
        <v>30120</v>
      </c>
      <c r="E52" s="12">
        <v>453</v>
      </c>
      <c r="F52" s="31" t="s">
        <v>330</v>
      </c>
      <c r="G52" s="32" t="s">
        <v>141</v>
      </c>
      <c r="H52" s="13">
        <v>21</v>
      </c>
      <c r="I52" s="11" t="s">
        <v>55</v>
      </c>
      <c r="J52" s="11" t="s">
        <v>940</v>
      </c>
      <c r="K52" s="11">
        <v>1003</v>
      </c>
      <c r="L52" s="11" t="s">
        <v>70</v>
      </c>
    </row>
    <row r="53" spans="1:12">
      <c r="A53" s="10">
        <v>30053</v>
      </c>
      <c r="B53" s="25" t="s">
        <v>142</v>
      </c>
      <c r="C53" s="11" t="s">
        <v>143</v>
      </c>
      <c r="D53" s="12">
        <v>30190</v>
      </c>
      <c r="E53" s="12">
        <v>810</v>
      </c>
      <c r="F53" s="31" t="s">
        <v>465</v>
      </c>
      <c r="G53" s="32" t="s">
        <v>143</v>
      </c>
      <c r="H53" s="13">
        <v>100</v>
      </c>
      <c r="I53" s="11" t="s">
        <v>15</v>
      </c>
      <c r="J53" s="11" t="s">
        <v>936</v>
      </c>
      <c r="K53" s="11"/>
      <c r="L53" s="11"/>
    </row>
    <row r="54" spans="1:12">
      <c r="A54" s="10">
        <v>30055</v>
      </c>
      <c r="B54" s="25" t="s">
        <v>144</v>
      </c>
      <c r="C54" s="11" t="s">
        <v>145</v>
      </c>
      <c r="D54" s="12">
        <v>30260</v>
      </c>
      <c r="E54" s="12">
        <v>240</v>
      </c>
      <c r="F54" s="50" t="s">
        <v>915</v>
      </c>
      <c r="G54" s="51" t="s">
        <v>145</v>
      </c>
      <c r="H54" s="13">
        <v>100</v>
      </c>
      <c r="I54" s="11" t="s">
        <v>15</v>
      </c>
      <c r="J54" s="11" t="s">
        <v>936</v>
      </c>
      <c r="K54" s="11"/>
      <c r="L54" s="11"/>
    </row>
    <row r="55" spans="1:12">
      <c r="A55" s="10">
        <v>30054</v>
      </c>
      <c r="B55" s="25" t="s">
        <v>146</v>
      </c>
      <c r="C55" s="11" t="s">
        <v>147</v>
      </c>
      <c r="D55" s="12">
        <v>30580</v>
      </c>
      <c r="E55" s="12">
        <v>626</v>
      </c>
      <c r="F55" s="31" t="s">
        <v>465</v>
      </c>
      <c r="G55" s="32" t="s">
        <v>147</v>
      </c>
      <c r="H55" s="13">
        <v>105</v>
      </c>
      <c r="I55" s="11" t="s">
        <v>20</v>
      </c>
      <c r="J55" s="11" t="s">
        <v>936</v>
      </c>
      <c r="K55" s="11"/>
      <c r="L55" s="11"/>
    </row>
    <row r="56" spans="1:12">
      <c r="A56" s="10">
        <v>30057</v>
      </c>
      <c r="B56" s="25" t="s">
        <v>148</v>
      </c>
      <c r="C56" s="11" t="s">
        <v>149</v>
      </c>
      <c r="D56" s="12">
        <v>30210</v>
      </c>
      <c r="E56" s="12">
        <v>1493</v>
      </c>
      <c r="F56" s="31" t="s">
        <v>467</v>
      </c>
      <c r="G56" s="32" t="s">
        <v>149</v>
      </c>
      <c r="H56" s="13">
        <v>1</v>
      </c>
      <c r="I56" s="11" t="s">
        <v>21</v>
      </c>
      <c r="J56" s="11" t="s">
        <v>936</v>
      </c>
      <c r="K56" s="11">
        <v>1002</v>
      </c>
      <c r="L56" s="11" t="s">
        <v>150</v>
      </c>
    </row>
    <row r="57" spans="1:12">
      <c r="A57" s="10">
        <v>30060</v>
      </c>
      <c r="B57" s="25" t="s">
        <v>151</v>
      </c>
      <c r="C57" s="11" t="s">
        <v>152</v>
      </c>
      <c r="D57" s="12">
        <v>30132</v>
      </c>
      <c r="E57" s="12">
        <v>3815</v>
      </c>
      <c r="F57" s="31" t="s">
        <v>366</v>
      </c>
      <c r="G57" s="32" t="s">
        <v>152</v>
      </c>
      <c r="H57" s="13">
        <v>1</v>
      </c>
      <c r="I57" s="11" t="s">
        <v>21</v>
      </c>
      <c r="J57" s="11" t="s">
        <v>938</v>
      </c>
      <c r="K57" s="11"/>
      <c r="L57" s="11"/>
    </row>
    <row r="58" spans="1:12">
      <c r="A58" s="10">
        <v>30062</v>
      </c>
      <c r="B58" s="25" t="s">
        <v>153</v>
      </c>
      <c r="C58" s="11" t="s">
        <v>154</v>
      </c>
      <c r="D58" s="12">
        <v>30420</v>
      </c>
      <c r="E58" s="12">
        <v>5225</v>
      </c>
      <c r="F58" s="31" t="s">
        <v>154</v>
      </c>
      <c r="G58" s="32" t="s">
        <v>154</v>
      </c>
      <c r="H58" s="13">
        <v>19</v>
      </c>
      <c r="I58" s="11" t="s">
        <v>65</v>
      </c>
      <c r="J58" s="11" t="s">
        <v>936</v>
      </c>
      <c r="K58" s="11"/>
      <c r="L58" s="11"/>
    </row>
    <row r="59" spans="1:12">
      <c r="A59" s="10">
        <v>30064</v>
      </c>
      <c r="B59" s="25" t="s">
        <v>155</v>
      </c>
      <c r="C59" s="11" t="s">
        <v>156</v>
      </c>
      <c r="D59" s="12">
        <v>30770</v>
      </c>
      <c r="E59" s="12">
        <v>125</v>
      </c>
      <c r="F59" s="31" t="s">
        <v>330</v>
      </c>
      <c r="G59" s="32" t="s">
        <v>156</v>
      </c>
      <c r="H59" s="13">
        <v>21</v>
      </c>
      <c r="I59" s="11" t="s">
        <v>55</v>
      </c>
      <c r="J59" s="11" t="s">
        <v>944</v>
      </c>
      <c r="K59" s="11">
        <v>1003</v>
      </c>
      <c r="L59" s="11" t="s">
        <v>70</v>
      </c>
    </row>
    <row r="60" spans="1:12">
      <c r="A60" s="10">
        <v>30065</v>
      </c>
      <c r="B60" s="25" t="s">
        <v>157</v>
      </c>
      <c r="C60" s="11" t="s">
        <v>158</v>
      </c>
      <c r="D60" s="12">
        <v>30350</v>
      </c>
      <c r="E60" s="12">
        <v>379</v>
      </c>
      <c r="F60" s="31" t="s">
        <v>465</v>
      </c>
      <c r="G60" s="32" t="s">
        <v>158</v>
      </c>
      <c r="H60" s="13">
        <v>105</v>
      </c>
      <c r="I60" s="11" t="s">
        <v>20</v>
      </c>
      <c r="J60" s="11" t="s">
        <v>936</v>
      </c>
      <c r="K60" s="11"/>
      <c r="L60" s="11"/>
    </row>
    <row r="61" spans="1:12">
      <c r="A61" s="10">
        <v>30066</v>
      </c>
      <c r="B61" s="25" t="s">
        <v>159</v>
      </c>
      <c r="C61" s="11" t="s">
        <v>160</v>
      </c>
      <c r="D61" s="12">
        <v>30260</v>
      </c>
      <c r="E61" s="12">
        <v>524</v>
      </c>
      <c r="F61" s="31" t="s">
        <v>154</v>
      </c>
      <c r="G61" s="32" t="s">
        <v>160</v>
      </c>
      <c r="H61" s="13">
        <v>19</v>
      </c>
      <c r="I61" s="11" t="s">
        <v>65</v>
      </c>
      <c r="J61" s="11" t="s">
        <v>936</v>
      </c>
      <c r="K61" s="11"/>
      <c r="L61" s="11"/>
    </row>
    <row r="62" spans="1:12">
      <c r="A62" s="10">
        <v>30068</v>
      </c>
      <c r="B62" s="25" t="s">
        <v>161</v>
      </c>
      <c r="C62" s="11" t="s">
        <v>162</v>
      </c>
      <c r="D62" s="12">
        <v>30350</v>
      </c>
      <c r="E62" s="12">
        <v>871</v>
      </c>
      <c r="F62" s="31" t="s">
        <v>465</v>
      </c>
      <c r="G62" s="32" t="s">
        <v>162</v>
      </c>
      <c r="H62" s="13">
        <v>105</v>
      </c>
      <c r="I62" s="11" t="s">
        <v>20</v>
      </c>
      <c r="J62" s="11" t="s">
        <v>936</v>
      </c>
      <c r="K62" s="11"/>
      <c r="L62" s="11"/>
    </row>
    <row r="63" spans="1:12">
      <c r="A63" s="10">
        <v>30069</v>
      </c>
      <c r="B63" s="25" t="s">
        <v>163</v>
      </c>
      <c r="C63" s="11" t="s">
        <v>164</v>
      </c>
      <c r="D63" s="12">
        <v>30260</v>
      </c>
      <c r="E63" s="12">
        <v>438</v>
      </c>
      <c r="F63" s="31" t="s">
        <v>465</v>
      </c>
      <c r="G63" s="32" t="s">
        <v>164</v>
      </c>
      <c r="H63" s="13">
        <v>105</v>
      </c>
      <c r="I63" s="11" t="s">
        <v>20</v>
      </c>
      <c r="J63" s="11" t="s">
        <v>936</v>
      </c>
      <c r="K63" s="11"/>
      <c r="L63" s="11"/>
    </row>
    <row r="64" spans="1:12">
      <c r="A64" s="10">
        <v>30070</v>
      </c>
      <c r="B64" s="25" t="s">
        <v>165</v>
      </c>
      <c r="C64" s="11" t="s">
        <v>166</v>
      </c>
      <c r="D64" s="12">
        <v>30130</v>
      </c>
      <c r="E64" s="12">
        <v>689</v>
      </c>
      <c r="F64" s="31" t="s">
        <v>449</v>
      </c>
      <c r="G64" s="32" t="s">
        <v>166</v>
      </c>
      <c r="H64" s="13">
        <v>101</v>
      </c>
      <c r="I64" s="11" t="s">
        <v>28</v>
      </c>
      <c r="J64" s="11" t="s">
        <v>943</v>
      </c>
      <c r="K64" s="11"/>
      <c r="L64" s="11"/>
    </row>
    <row r="65" spans="1:12">
      <c r="A65" s="10">
        <v>30071</v>
      </c>
      <c r="B65" s="25" t="s">
        <v>167</v>
      </c>
      <c r="C65" s="11" t="s">
        <v>168</v>
      </c>
      <c r="D65" s="12">
        <v>30350</v>
      </c>
      <c r="E65" s="12">
        <v>433</v>
      </c>
      <c r="F65" s="31" t="s">
        <v>465</v>
      </c>
      <c r="G65" s="32" t="s">
        <v>168</v>
      </c>
      <c r="H65" s="13">
        <v>105</v>
      </c>
      <c r="I65" s="11" t="s">
        <v>20</v>
      </c>
      <c r="J65" s="11" t="s">
        <v>936</v>
      </c>
      <c r="K65" s="11"/>
      <c r="L65" s="11"/>
    </row>
    <row r="66" spans="1:12">
      <c r="A66" s="10">
        <v>30072</v>
      </c>
      <c r="B66" s="25" t="s">
        <v>169</v>
      </c>
      <c r="C66" s="11" t="s">
        <v>170</v>
      </c>
      <c r="D66" s="12">
        <v>30190</v>
      </c>
      <c r="E66" s="12">
        <v>420</v>
      </c>
      <c r="F66" s="31" t="s">
        <v>916</v>
      </c>
      <c r="G66" s="32" t="s">
        <v>170</v>
      </c>
      <c r="H66" s="13">
        <v>100</v>
      </c>
      <c r="I66" s="11" t="s">
        <v>15</v>
      </c>
      <c r="J66" s="11" t="s">
        <v>936</v>
      </c>
      <c r="K66" s="11"/>
      <c r="L66" s="11"/>
    </row>
    <row r="67" spans="1:12">
      <c r="A67" s="10">
        <v>30073</v>
      </c>
      <c r="B67" s="25" t="s">
        <v>171</v>
      </c>
      <c r="C67" s="11" t="s">
        <v>172</v>
      </c>
      <c r="D67" s="12">
        <v>30210</v>
      </c>
      <c r="E67" s="12">
        <v>1572</v>
      </c>
      <c r="F67" s="31" t="s">
        <v>467</v>
      </c>
      <c r="G67" s="32" t="s">
        <v>172</v>
      </c>
      <c r="H67" s="13">
        <v>14</v>
      </c>
      <c r="I67" s="11" t="s">
        <v>61</v>
      </c>
      <c r="J67" s="11" t="s">
        <v>936</v>
      </c>
      <c r="K67" s="11">
        <v>1002</v>
      </c>
      <c r="L67" s="11" t="s">
        <v>150</v>
      </c>
    </row>
    <row r="68" spans="1:12">
      <c r="A68" s="10">
        <v>30074</v>
      </c>
      <c r="B68" s="25" t="s">
        <v>173</v>
      </c>
      <c r="C68" s="11" t="s">
        <v>174</v>
      </c>
      <c r="D68" s="12">
        <v>30750</v>
      </c>
      <c r="E68" s="12">
        <v>11</v>
      </c>
      <c r="F68" s="31" t="s">
        <v>330</v>
      </c>
      <c r="G68" s="32" t="s">
        <v>174</v>
      </c>
      <c r="H68" s="13">
        <v>103</v>
      </c>
      <c r="I68" s="11" t="s">
        <v>47</v>
      </c>
      <c r="J68" s="11" t="s">
        <v>940</v>
      </c>
      <c r="K68" s="11"/>
      <c r="L68" s="11"/>
    </row>
    <row r="69" spans="1:12">
      <c r="A69" s="10">
        <v>30075</v>
      </c>
      <c r="B69" s="25" t="s">
        <v>175</v>
      </c>
      <c r="C69" s="11" t="s">
        <v>176</v>
      </c>
      <c r="D69" s="12">
        <v>30820</v>
      </c>
      <c r="E69" s="12">
        <v>3979</v>
      </c>
      <c r="F69" s="31" t="s">
        <v>559</v>
      </c>
      <c r="G69" s="32" t="s">
        <v>176</v>
      </c>
      <c r="H69" s="13">
        <v>1</v>
      </c>
      <c r="I69" s="11" t="s">
        <v>21</v>
      </c>
      <c r="J69" s="11" t="s">
        <v>936</v>
      </c>
      <c r="K69" s="11"/>
      <c r="L69" s="11"/>
    </row>
    <row r="70" spans="1:12">
      <c r="A70" s="10">
        <v>30076</v>
      </c>
      <c r="B70" s="25" t="s">
        <v>177</v>
      </c>
      <c r="C70" s="11" t="s">
        <v>178</v>
      </c>
      <c r="D70" s="12">
        <v>30330</v>
      </c>
      <c r="E70" s="12">
        <v>835</v>
      </c>
      <c r="F70" s="31" t="s">
        <v>96</v>
      </c>
      <c r="G70" s="32" t="s">
        <v>178</v>
      </c>
      <c r="H70" s="13">
        <v>101</v>
      </c>
      <c r="I70" s="11" t="s">
        <v>28</v>
      </c>
      <c r="J70" s="11" t="s">
        <v>943</v>
      </c>
      <c r="K70" s="11"/>
      <c r="L70" s="11"/>
    </row>
    <row r="71" spans="1:12">
      <c r="A71" s="10">
        <v>30077</v>
      </c>
      <c r="B71" s="25" t="s">
        <v>179</v>
      </c>
      <c r="C71" s="11" t="s">
        <v>180</v>
      </c>
      <c r="D71" s="12">
        <v>30480</v>
      </c>
      <c r="E71" s="12">
        <v>1996</v>
      </c>
      <c r="F71" s="31" t="s">
        <v>298</v>
      </c>
      <c r="G71" s="32" t="s">
        <v>180</v>
      </c>
      <c r="H71" s="13">
        <v>100</v>
      </c>
      <c r="I71" s="11" t="s">
        <v>15</v>
      </c>
      <c r="J71" s="11" t="s">
        <v>940</v>
      </c>
      <c r="K71" s="11">
        <v>1004</v>
      </c>
      <c r="L71" s="11" t="s">
        <v>181</v>
      </c>
    </row>
    <row r="72" spans="1:12">
      <c r="A72" s="10">
        <v>30079</v>
      </c>
      <c r="B72" s="25" t="s">
        <v>182</v>
      </c>
      <c r="C72" s="11" t="s">
        <v>183</v>
      </c>
      <c r="D72" s="12">
        <v>30450</v>
      </c>
      <c r="E72" s="12">
        <v>300</v>
      </c>
      <c r="F72" s="31" t="s">
        <v>298</v>
      </c>
      <c r="G72" s="32" t="s">
        <v>183</v>
      </c>
      <c r="H72" s="13">
        <v>100</v>
      </c>
      <c r="I72" s="11" t="s">
        <v>15</v>
      </c>
      <c r="J72" s="11" t="s">
        <v>940</v>
      </c>
      <c r="K72" s="11"/>
      <c r="L72" s="11"/>
    </row>
    <row r="73" spans="1:12">
      <c r="A73" s="10">
        <v>30080</v>
      </c>
      <c r="B73" s="25" t="s">
        <v>184</v>
      </c>
      <c r="C73" s="11" t="s">
        <v>185</v>
      </c>
      <c r="D73" s="12">
        <v>30530</v>
      </c>
      <c r="E73" s="12">
        <v>812</v>
      </c>
      <c r="F73" s="31" t="s">
        <v>298</v>
      </c>
      <c r="G73" s="32" t="s">
        <v>185</v>
      </c>
      <c r="H73" s="13">
        <v>100</v>
      </c>
      <c r="I73" s="11" t="s">
        <v>15</v>
      </c>
      <c r="J73" s="11" t="s">
        <v>940</v>
      </c>
      <c r="K73" s="11"/>
      <c r="L73" s="11"/>
    </row>
    <row r="74" spans="1:12">
      <c r="A74" s="10">
        <v>30081</v>
      </c>
      <c r="B74" s="25" t="s">
        <v>186</v>
      </c>
      <c r="C74" s="11" t="s">
        <v>187</v>
      </c>
      <c r="D74" s="12">
        <v>30200</v>
      </c>
      <c r="E74" s="12">
        <v>1004</v>
      </c>
      <c r="F74" s="31" t="s">
        <v>96</v>
      </c>
      <c r="G74" s="32" t="s">
        <v>187</v>
      </c>
      <c r="H74" s="13">
        <v>101</v>
      </c>
      <c r="I74" s="11" t="s">
        <v>28</v>
      </c>
      <c r="J74" s="11" t="s">
        <v>939</v>
      </c>
      <c r="K74" s="11"/>
      <c r="L74" s="11"/>
    </row>
    <row r="75" spans="1:12">
      <c r="A75" s="10">
        <v>30082</v>
      </c>
      <c r="B75" s="25" t="s">
        <v>188</v>
      </c>
      <c r="C75" s="11" t="s">
        <v>189</v>
      </c>
      <c r="D75" s="12">
        <v>30870</v>
      </c>
      <c r="E75" s="12">
        <v>4019</v>
      </c>
      <c r="F75" s="31" t="s">
        <v>559</v>
      </c>
      <c r="G75" s="32" t="s">
        <v>189</v>
      </c>
      <c r="H75" s="13">
        <v>1</v>
      </c>
      <c r="I75" s="11" t="s">
        <v>21</v>
      </c>
      <c r="J75" s="11" t="s">
        <v>936</v>
      </c>
      <c r="K75" s="11"/>
      <c r="L75" s="11"/>
    </row>
    <row r="76" spans="1:12">
      <c r="A76" s="10">
        <v>30083</v>
      </c>
      <c r="B76" s="25" t="s">
        <v>190</v>
      </c>
      <c r="C76" s="11" t="s">
        <v>191</v>
      </c>
      <c r="D76" s="12">
        <v>30920</v>
      </c>
      <c r="E76" s="12">
        <v>2467</v>
      </c>
      <c r="F76" s="31" t="s">
        <v>722</v>
      </c>
      <c r="G76" s="32" t="s">
        <v>191</v>
      </c>
      <c r="H76" s="13">
        <v>24</v>
      </c>
      <c r="I76" s="11" t="s">
        <v>32</v>
      </c>
      <c r="J76" s="11" t="s">
        <v>938</v>
      </c>
      <c r="K76" s="11"/>
      <c r="L76" s="11"/>
    </row>
    <row r="77" spans="1:12">
      <c r="A77" s="10">
        <v>30084</v>
      </c>
      <c r="B77" s="25" t="s">
        <v>192</v>
      </c>
      <c r="C77" s="11" t="s">
        <v>193</v>
      </c>
      <c r="D77" s="12">
        <v>30200</v>
      </c>
      <c r="E77" s="12">
        <v>718</v>
      </c>
      <c r="F77" s="31" t="s">
        <v>489</v>
      </c>
      <c r="G77" s="32" t="s">
        <v>193</v>
      </c>
      <c r="H77" s="13">
        <v>101</v>
      </c>
      <c r="I77" s="11" t="s">
        <v>28</v>
      </c>
      <c r="J77" s="11" t="s">
        <v>939</v>
      </c>
      <c r="K77" s="11"/>
      <c r="L77" s="11"/>
    </row>
    <row r="78" spans="1:12">
      <c r="A78" s="10">
        <v>30085</v>
      </c>
      <c r="B78" s="25" t="s">
        <v>194</v>
      </c>
      <c r="C78" s="11" t="s">
        <v>195</v>
      </c>
      <c r="D78" s="12">
        <v>30210</v>
      </c>
      <c r="E78" s="12">
        <v>1074</v>
      </c>
      <c r="F78" s="31" t="s">
        <v>467</v>
      </c>
      <c r="G78" s="32" t="s">
        <v>195</v>
      </c>
      <c r="H78" s="13">
        <v>14</v>
      </c>
      <c r="I78" s="11" t="s">
        <v>61</v>
      </c>
      <c r="J78" s="11" t="s">
        <v>936</v>
      </c>
      <c r="K78" s="11">
        <v>1002</v>
      </c>
      <c r="L78" s="11" t="s">
        <v>150</v>
      </c>
    </row>
    <row r="79" spans="1:12">
      <c r="A79" s="10">
        <v>30086</v>
      </c>
      <c r="B79" s="25" t="s">
        <v>196</v>
      </c>
      <c r="C79" s="11" t="s">
        <v>197</v>
      </c>
      <c r="D79" s="12">
        <v>30190</v>
      </c>
      <c r="E79" s="12">
        <v>566</v>
      </c>
      <c r="F79" s="31" t="s">
        <v>710</v>
      </c>
      <c r="G79" s="32" t="s">
        <v>197</v>
      </c>
      <c r="H79" s="13">
        <v>106</v>
      </c>
      <c r="I79" s="11" t="s">
        <v>14</v>
      </c>
      <c r="J79" s="11" t="s">
        <v>936</v>
      </c>
      <c r="K79" s="11"/>
      <c r="L79" s="11"/>
    </row>
    <row r="80" spans="1:12">
      <c r="A80" s="10">
        <v>30087</v>
      </c>
      <c r="B80" s="25" t="s">
        <v>198</v>
      </c>
      <c r="C80" s="11" t="s">
        <v>199</v>
      </c>
      <c r="D80" s="12">
        <v>30460</v>
      </c>
      <c r="E80" s="12">
        <v>197</v>
      </c>
      <c r="F80" s="31" t="s">
        <v>465</v>
      </c>
      <c r="G80" s="32" t="s">
        <v>199</v>
      </c>
      <c r="H80" s="13">
        <v>105</v>
      </c>
      <c r="I80" s="11" t="s">
        <v>20</v>
      </c>
      <c r="J80" s="11" t="s">
        <v>940</v>
      </c>
      <c r="K80" s="11"/>
      <c r="L80" s="11"/>
    </row>
    <row r="81" spans="1:12">
      <c r="A81" s="11"/>
      <c r="B81" s="204" t="s">
        <v>1479</v>
      </c>
      <c r="C81" s="204" t="s">
        <v>1479</v>
      </c>
      <c r="D81" s="11"/>
      <c r="E81" s="11"/>
      <c r="F81" s="11" t="s">
        <v>1478</v>
      </c>
      <c r="G81" s="204" t="s">
        <v>1479</v>
      </c>
      <c r="H81" s="11"/>
      <c r="I81" s="204" t="s">
        <v>1479</v>
      </c>
      <c r="J81" s="11" t="s">
        <v>944</v>
      </c>
      <c r="K81" s="11"/>
      <c r="L81" s="11"/>
    </row>
    <row r="82" spans="1:12">
      <c r="A82" s="11"/>
      <c r="B82" s="204" t="s">
        <v>1480</v>
      </c>
      <c r="C82" s="204" t="s">
        <v>1480</v>
      </c>
      <c r="D82" s="11"/>
      <c r="E82" s="11"/>
      <c r="F82" s="11" t="s">
        <v>1478</v>
      </c>
      <c r="G82" s="204" t="s">
        <v>1480</v>
      </c>
      <c r="H82" s="11"/>
      <c r="I82" s="204" t="s">
        <v>1480</v>
      </c>
      <c r="J82" s="11" t="s">
        <v>938</v>
      </c>
      <c r="K82" s="11"/>
      <c r="L82" s="11"/>
    </row>
    <row r="83" spans="1:12">
      <c r="A83" s="11"/>
      <c r="B83" s="204" t="s">
        <v>1481</v>
      </c>
      <c r="C83" s="204" t="s">
        <v>1481</v>
      </c>
      <c r="D83" s="11"/>
      <c r="E83" s="11"/>
      <c r="F83" s="11" t="s">
        <v>1478</v>
      </c>
      <c r="G83" s="204" t="s">
        <v>1481</v>
      </c>
      <c r="H83" s="11"/>
      <c r="I83" s="204" t="s">
        <v>1481</v>
      </c>
      <c r="J83" s="11" t="s">
        <v>940</v>
      </c>
      <c r="K83" s="11"/>
      <c r="L83" s="11"/>
    </row>
    <row r="84" spans="1:12">
      <c r="A84" s="11"/>
      <c r="B84" s="204" t="s">
        <v>1482</v>
      </c>
      <c r="C84" s="204" t="s">
        <v>1482</v>
      </c>
      <c r="D84" s="11"/>
      <c r="E84" s="11"/>
      <c r="F84" s="11" t="s">
        <v>1478</v>
      </c>
      <c r="G84" s="204" t="s">
        <v>1482</v>
      </c>
      <c r="H84" s="11"/>
      <c r="I84" s="204" t="s">
        <v>1482</v>
      </c>
      <c r="J84" s="11" t="s">
        <v>937</v>
      </c>
      <c r="K84" s="11"/>
      <c r="L84" s="11"/>
    </row>
    <row r="85" spans="1:12">
      <c r="A85" s="11"/>
      <c r="B85" s="204" t="s">
        <v>1483</v>
      </c>
      <c r="C85" s="204" t="s">
        <v>1483</v>
      </c>
      <c r="D85" s="11"/>
      <c r="E85" s="11"/>
      <c r="F85" s="11" t="s">
        <v>1478</v>
      </c>
      <c r="G85" s="204" t="s">
        <v>1483</v>
      </c>
      <c r="H85" s="11"/>
      <c r="I85" s="204" t="s">
        <v>1483</v>
      </c>
      <c r="J85" s="11" t="s">
        <v>948</v>
      </c>
      <c r="K85" s="11"/>
      <c r="L85" s="11"/>
    </row>
    <row r="86" spans="1:12">
      <c r="A86" s="11"/>
      <c r="B86" s="204" t="s">
        <v>1484</v>
      </c>
      <c r="C86" s="204" t="s">
        <v>1484</v>
      </c>
      <c r="D86" s="11"/>
      <c r="E86" s="11"/>
      <c r="F86" s="11" t="s">
        <v>1478</v>
      </c>
      <c r="G86" s="204" t="s">
        <v>1484</v>
      </c>
      <c r="H86" s="11"/>
      <c r="I86" s="204" t="s">
        <v>1484</v>
      </c>
      <c r="J86" s="11" t="s">
        <v>937</v>
      </c>
      <c r="K86" s="11"/>
      <c r="L86" s="11"/>
    </row>
    <row r="87" spans="1:12">
      <c r="A87" s="11"/>
      <c r="B87" s="204" t="s">
        <v>1485</v>
      </c>
      <c r="C87" s="204" t="s">
        <v>1485</v>
      </c>
      <c r="D87" s="11"/>
      <c r="E87" s="11"/>
      <c r="F87" s="11" t="s">
        <v>1478</v>
      </c>
      <c r="G87" s="204" t="s">
        <v>1485</v>
      </c>
      <c r="H87" s="11"/>
      <c r="I87" s="204" t="s">
        <v>1485</v>
      </c>
      <c r="J87" s="11" t="s">
        <v>940</v>
      </c>
      <c r="K87" s="11"/>
      <c r="L87" s="11"/>
    </row>
    <row r="88" spans="1:12">
      <c r="A88" s="11"/>
      <c r="B88" s="204" t="s">
        <v>1486</v>
      </c>
      <c r="C88" s="204" t="s">
        <v>1486</v>
      </c>
      <c r="D88" s="11"/>
      <c r="E88" s="11"/>
      <c r="F88" s="11" t="s">
        <v>1478</v>
      </c>
      <c r="G88" s="204" t="s">
        <v>1486</v>
      </c>
      <c r="H88" s="11"/>
      <c r="I88" s="204" t="s">
        <v>1486</v>
      </c>
      <c r="J88" s="11" t="s">
        <v>936</v>
      </c>
      <c r="K88" s="11"/>
      <c r="L88" s="11"/>
    </row>
    <row r="89" spans="1:12">
      <c r="A89" s="11"/>
      <c r="B89" s="204" t="s">
        <v>1487</v>
      </c>
      <c r="C89" s="204" t="s">
        <v>1487</v>
      </c>
      <c r="D89" s="11"/>
      <c r="E89" s="11"/>
      <c r="F89" s="11" t="s">
        <v>1478</v>
      </c>
      <c r="G89" s="204" t="s">
        <v>1487</v>
      </c>
      <c r="H89" s="11"/>
      <c r="I89" s="204" t="s">
        <v>1487</v>
      </c>
      <c r="J89" s="11" t="s">
        <v>936</v>
      </c>
      <c r="K89" s="11"/>
      <c r="L89" s="11"/>
    </row>
    <row r="90" spans="1:12">
      <c r="A90" s="11"/>
      <c r="B90" s="204" t="s">
        <v>1488</v>
      </c>
      <c r="C90" s="204" t="s">
        <v>1488</v>
      </c>
      <c r="D90" s="11"/>
      <c r="E90" s="11"/>
      <c r="F90" s="11" t="s">
        <v>1478</v>
      </c>
      <c r="G90" s="204" t="s">
        <v>1488</v>
      </c>
      <c r="H90" s="11"/>
      <c r="I90" s="204" t="s">
        <v>1488</v>
      </c>
      <c r="J90" s="11" t="s">
        <v>944</v>
      </c>
      <c r="K90" s="11"/>
      <c r="L90" s="11"/>
    </row>
    <row r="91" spans="1:12">
      <c r="A91" s="11"/>
      <c r="B91" s="204" t="s">
        <v>1489</v>
      </c>
      <c r="C91" s="204" t="s">
        <v>1489</v>
      </c>
      <c r="D91" s="11"/>
      <c r="E91" s="11"/>
      <c r="F91" s="11" t="s">
        <v>1478</v>
      </c>
      <c r="G91" s="204" t="s">
        <v>1489</v>
      </c>
      <c r="H91" s="11"/>
      <c r="I91" s="204" t="s">
        <v>1489</v>
      </c>
      <c r="J91" s="11" t="s">
        <v>945</v>
      </c>
      <c r="K91" s="11"/>
      <c r="L91" s="11"/>
    </row>
    <row r="92" spans="1:12">
      <c r="A92" s="11"/>
      <c r="B92" s="204" t="s">
        <v>1490</v>
      </c>
      <c r="C92" s="204" t="s">
        <v>1490</v>
      </c>
      <c r="D92" s="11"/>
      <c r="E92" s="11"/>
      <c r="F92" s="11" t="s">
        <v>1478</v>
      </c>
      <c r="G92" s="204" t="s">
        <v>1490</v>
      </c>
      <c r="H92" s="11"/>
      <c r="I92" s="204" t="s">
        <v>1490</v>
      </c>
      <c r="J92" s="11" t="s">
        <v>936</v>
      </c>
      <c r="K92" s="11"/>
      <c r="L92" s="11"/>
    </row>
    <row r="93" spans="1:12">
      <c r="A93" s="11"/>
      <c r="B93" s="204" t="s">
        <v>1491</v>
      </c>
      <c r="C93" s="204" t="s">
        <v>1491</v>
      </c>
      <c r="D93" s="11"/>
      <c r="E93" s="11"/>
      <c r="F93" s="11" t="s">
        <v>1478</v>
      </c>
      <c r="G93" s="204" t="s">
        <v>1491</v>
      </c>
      <c r="H93" s="11"/>
      <c r="I93" s="204" t="s">
        <v>1491</v>
      </c>
      <c r="J93" s="11" t="s">
        <v>940</v>
      </c>
      <c r="K93" s="11"/>
      <c r="L93" s="11"/>
    </row>
    <row r="94" spans="1:12">
      <c r="A94" s="10">
        <v>30088</v>
      </c>
      <c r="B94" s="25" t="s">
        <v>200</v>
      </c>
      <c r="C94" s="11" t="s">
        <v>201</v>
      </c>
      <c r="D94" s="12">
        <v>30250</v>
      </c>
      <c r="E94" s="12">
        <v>596</v>
      </c>
      <c r="F94" s="31" t="s">
        <v>154</v>
      </c>
      <c r="G94" s="32" t="s">
        <v>201</v>
      </c>
      <c r="H94" s="13">
        <v>19</v>
      </c>
      <c r="I94" s="11" t="s">
        <v>65</v>
      </c>
      <c r="J94" s="11" t="s">
        <v>936</v>
      </c>
      <c r="K94" s="11"/>
      <c r="L94" s="11"/>
    </row>
    <row r="95" spans="1:12">
      <c r="A95" s="10">
        <v>30089</v>
      </c>
      <c r="B95" s="25" t="s">
        <v>202</v>
      </c>
      <c r="C95" s="11" t="s">
        <v>203</v>
      </c>
      <c r="D95" s="12">
        <v>30300</v>
      </c>
      <c r="E95" s="12">
        <v>1681</v>
      </c>
      <c r="F95" s="31" t="s">
        <v>102</v>
      </c>
      <c r="G95" s="32" t="s">
        <v>203</v>
      </c>
      <c r="H95" s="13">
        <v>14</v>
      </c>
      <c r="I95" s="11" t="s">
        <v>61</v>
      </c>
      <c r="J95" s="11" t="s">
        <v>949</v>
      </c>
      <c r="K95" s="11"/>
      <c r="L95" s="11"/>
    </row>
    <row r="96" spans="1:12">
      <c r="A96" s="10">
        <v>30090</v>
      </c>
      <c r="B96" s="25" t="s">
        <v>204</v>
      </c>
      <c r="C96" s="11" t="s">
        <v>205</v>
      </c>
      <c r="D96" s="12">
        <v>30450</v>
      </c>
      <c r="E96" s="12">
        <v>259</v>
      </c>
      <c r="F96" s="31" t="s">
        <v>298</v>
      </c>
      <c r="G96" s="32" t="s">
        <v>205</v>
      </c>
      <c r="H96" s="13">
        <v>100</v>
      </c>
      <c r="I96" s="11" t="s">
        <v>15</v>
      </c>
      <c r="J96" s="11" t="s">
        <v>940</v>
      </c>
      <c r="K96" s="11"/>
      <c r="L96" s="11"/>
    </row>
    <row r="97" spans="1:12">
      <c r="A97" s="10">
        <v>30091</v>
      </c>
      <c r="B97" s="25" t="s">
        <v>206</v>
      </c>
      <c r="C97" s="11" t="s">
        <v>207</v>
      </c>
      <c r="D97" s="12">
        <v>30111</v>
      </c>
      <c r="E97" s="12">
        <v>1601</v>
      </c>
      <c r="F97" s="31" t="s">
        <v>154</v>
      </c>
      <c r="G97" s="32" t="s">
        <v>207</v>
      </c>
      <c r="H97" s="13">
        <v>19</v>
      </c>
      <c r="I97" s="11" t="s">
        <v>65</v>
      </c>
      <c r="J97" s="11" t="s">
        <v>936</v>
      </c>
      <c r="K97" s="11"/>
      <c r="L97" s="11"/>
    </row>
    <row r="98" spans="1:12">
      <c r="A98" s="10">
        <v>30092</v>
      </c>
      <c r="B98" s="25" t="s">
        <v>208</v>
      </c>
      <c r="C98" s="11" t="s">
        <v>209</v>
      </c>
      <c r="D98" s="12">
        <v>30330</v>
      </c>
      <c r="E98" s="12">
        <v>1627</v>
      </c>
      <c r="F98" s="31" t="s">
        <v>96</v>
      </c>
      <c r="G98" s="32" t="s">
        <v>209</v>
      </c>
      <c r="H98" s="13">
        <v>101</v>
      </c>
      <c r="I98" s="11" t="s">
        <v>28</v>
      </c>
      <c r="J98" s="11" t="s">
        <v>943</v>
      </c>
      <c r="K98" s="11"/>
      <c r="L98" s="11"/>
    </row>
    <row r="99" spans="1:12">
      <c r="A99" s="10">
        <v>30093</v>
      </c>
      <c r="B99" s="25" t="s">
        <v>210</v>
      </c>
      <c r="C99" s="11" t="s">
        <v>211</v>
      </c>
      <c r="D99" s="12">
        <v>30170</v>
      </c>
      <c r="E99" s="12">
        <v>112</v>
      </c>
      <c r="F99" s="31" t="s">
        <v>330</v>
      </c>
      <c r="G99" s="32" t="s">
        <v>211</v>
      </c>
      <c r="H99" s="13">
        <v>105</v>
      </c>
      <c r="I99" s="11" t="s">
        <v>20</v>
      </c>
      <c r="J99" s="11" t="s">
        <v>945</v>
      </c>
      <c r="K99" s="11"/>
      <c r="L99" s="11"/>
    </row>
    <row r="100" spans="1:12">
      <c r="A100" s="10">
        <v>30094</v>
      </c>
      <c r="B100" s="25" t="s">
        <v>212</v>
      </c>
      <c r="C100" s="11" t="s">
        <v>213</v>
      </c>
      <c r="D100" s="12">
        <v>30140</v>
      </c>
      <c r="E100" s="12">
        <v>158</v>
      </c>
      <c r="F100" s="31" t="s">
        <v>298</v>
      </c>
      <c r="G100" s="32" t="s">
        <v>213</v>
      </c>
      <c r="H100" s="13">
        <v>100</v>
      </c>
      <c r="I100" s="11" t="s">
        <v>15</v>
      </c>
      <c r="J100" s="11" t="s">
        <v>940</v>
      </c>
      <c r="K100" s="11"/>
      <c r="L100" s="11"/>
    </row>
    <row r="101" spans="1:12">
      <c r="A101" s="10">
        <v>30095</v>
      </c>
      <c r="B101" s="25" t="s">
        <v>214</v>
      </c>
      <c r="C101" s="11" t="s">
        <v>215</v>
      </c>
      <c r="D101" s="12">
        <v>30260</v>
      </c>
      <c r="E101" s="12">
        <v>551</v>
      </c>
      <c r="F101" s="31" t="s">
        <v>465</v>
      </c>
      <c r="G101" s="32" t="s">
        <v>215</v>
      </c>
      <c r="H101" s="13">
        <v>105</v>
      </c>
      <c r="I101" s="11" t="s">
        <v>20</v>
      </c>
      <c r="J101" s="11" t="s">
        <v>936</v>
      </c>
      <c r="K101" s="11"/>
      <c r="L101" s="11"/>
    </row>
    <row r="102" spans="1:12">
      <c r="A102" s="10">
        <v>30096</v>
      </c>
      <c r="B102" s="25" t="s">
        <v>216</v>
      </c>
      <c r="C102" s="11" t="s">
        <v>217</v>
      </c>
      <c r="D102" s="12">
        <v>30630</v>
      </c>
      <c r="E102" s="12">
        <v>963</v>
      </c>
      <c r="F102" s="31" t="s">
        <v>449</v>
      </c>
      <c r="G102" s="32" t="s">
        <v>217</v>
      </c>
      <c r="H102" s="13">
        <v>101</v>
      </c>
      <c r="I102" s="11" t="s">
        <v>28</v>
      </c>
      <c r="J102" s="11" t="s">
        <v>936</v>
      </c>
      <c r="K102" s="11"/>
      <c r="L102" s="11"/>
    </row>
    <row r="103" spans="1:12">
      <c r="A103" s="10">
        <v>30097</v>
      </c>
      <c r="B103" s="25" t="s">
        <v>218</v>
      </c>
      <c r="C103" s="11" t="s">
        <v>219</v>
      </c>
      <c r="D103" s="12">
        <v>30500</v>
      </c>
      <c r="E103" s="12">
        <v>308</v>
      </c>
      <c r="F103" s="31" t="s">
        <v>491</v>
      </c>
      <c r="G103" s="32" t="s">
        <v>219</v>
      </c>
      <c r="H103" s="13">
        <v>104</v>
      </c>
      <c r="I103" s="11" t="s">
        <v>51</v>
      </c>
      <c r="J103" s="11" t="s">
        <v>940</v>
      </c>
      <c r="K103" s="11"/>
      <c r="L103" s="11"/>
    </row>
    <row r="104" spans="1:12">
      <c r="A104" s="10">
        <v>30098</v>
      </c>
      <c r="B104" s="25" t="s">
        <v>220</v>
      </c>
      <c r="C104" s="11" t="s">
        <v>221</v>
      </c>
      <c r="D104" s="12">
        <v>30260</v>
      </c>
      <c r="E104" s="12">
        <v>349</v>
      </c>
      <c r="F104" s="31" t="s">
        <v>154</v>
      </c>
      <c r="G104" s="32" t="s">
        <v>221</v>
      </c>
      <c r="H104" s="13">
        <v>19</v>
      </c>
      <c r="I104" s="11" t="s">
        <v>65</v>
      </c>
      <c r="J104" s="11" t="s">
        <v>936</v>
      </c>
      <c r="K104" s="11"/>
      <c r="L104" s="11"/>
    </row>
    <row r="105" spans="1:12">
      <c r="A105" s="10">
        <v>30099</v>
      </c>
      <c r="B105" s="25" t="s">
        <v>222</v>
      </c>
      <c r="C105" s="11" t="s">
        <v>223</v>
      </c>
      <c r="D105" s="12">
        <v>30170</v>
      </c>
      <c r="E105" s="12">
        <v>256</v>
      </c>
      <c r="F105" s="31" t="s">
        <v>465</v>
      </c>
      <c r="G105" s="32" t="s">
        <v>223</v>
      </c>
      <c r="H105" s="13">
        <v>105</v>
      </c>
      <c r="I105" s="11" t="s">
        <v>20</v>
      </c>
      <c r="J105" s="11" t="s">
        <v>940</v>
      </c>
      <c r="K105" s="11"/>
      <c r="L105" s="11"/>
    </row>
    <row r="106" spans="1:12">
      <c r="A106" s="10">
        <v>30100</v>
      </c>
      <c r="B106" s="25" t="s">
        <v>224</v>
      </c>
      <c r="C106" s="11" t="s">
        <v>225</v>
      </c>
      <c r="D106" s="12">
        <v>30360</v>
      </c>
      <c r="E106" s="12">
        <v>662</v>
      </c>
      <c r="F106" s="31" t="s">
        <v>465</v>
      </c>
      <c r="G106" s="32" t="s">
        <v>225</v>
      </c>
      <c r="H106" s="13">
        <v>100</v>
      </c>
      <c r="I106" s="11" t="s">
        <v>15</v>
      </c>
      <c r="J106" s="11" t="s">
        <v>936</v>
      </c>
      <c r="K106" s="11"/>
      <c r="L106" s="11"/>
    </row>
    <row r="107" spans="1:12">
      <c r="A107" s="10">
        <v>30101</v>
      </c>
      <c r="B107" s="25" t="s">
        <v>226</v>
      </c>
      <c r="C107" s="11" t="s">
        <v>227</v>
      </c>
      <c r="D107" s="12">
        <v>30360</v>
      </c>
      <c r="E107" s="12">
        <v>641</v>
      </c>
      <c r="F107" s="31" t="s">
        <v>916</v>
      </c>
      <c r="G107" s="32" t="s">
        <v>227</v>
      </c>
      <c r="H107" s="13">
        <v>100</v>
      </c>
      <c r="I107" s="11" t="s">
        <v>15</v>
      </c>
      <c r="J107" s="11" t="s">
        <v>936</v>
      </c>
      <c r="K107" s="11"/>
      <c r="L107" s="11"/>
    </row>
    <row r="108" spans="1:12">
      <c r="A108" s="10">
        <v>30102</v>
      </c>
      <c r="B108" s="25" t="s">
        <v>228</v>
      </c>
      <c r="C108" s="11" t="s">
        <v>229</v>
      </c>
      <c r="D108" s="12">
        <v>30190</v>
      </c>
      <c r="E108" s="12">
        <v>605</v>
      </c>
      <c r="F108" s="31" t="s">
        <v>710</v>
      </c>
      <c r="G108" s="32" t="s">
        <v>229</v>
      </c>
      <c r="H108" s="13">
        <v>1</v>
      </c>
      <c r="I108" s="11" t="s">
        <v>21</v>
      </c>
      <c r="J108" s="11" t="s">
        <v>936</v>
      </c>
      <c r="K108" s="11">
        <v>1002</v>
      </c>
      <c r="L108" s="11" t="s">
        <v>150</v>
      </c>
    </row>
    <row r="109" spans="1:12">
      <c r="A109" s="10">
        <v>30103</v>
      </c>
      <c r="B109" s="25" t="s">
        <v>230</v>
      </c>
      <c r="C109" s="11" t="s">
        <v>231</v>
      </c>
      <c r="D109" s="12">
        <v>30390</v>
      </c>
      <c r="E109" s="12">
        <v>964</v>
      </c>
      <c r="F109" s="31" t="s">
        <v>467</v>
      </c>
      <c r="G109" s="32" t="s">
        <v>231</v>
      </c>
      <c r="H109" s="13">
        <v>14</v>
      </c>
      <c r="I109" s="11" t="s">
        <v>61</v>
      </c>
      <c r="J109" s="11" t="s">
        <v>943</v>
      </c>
      <c r="K109" s="11"/>
      <c r="L109" s="11"/>
    </row>
    <row r="110" spans="1:12">
      <c r="A110" s="10">
        <v>30104</v>
      </c>
      <c r="B110" s="25" t="s">
        <v>232</v>
      </c>
      <c r="C110" s="11" t="s">
        <v>233</v>
      </c>
      <c r="D110" s="12">
        <v>30350</v>
      </c>
      <c r="E110" s="12">
        <v>711</v>
      </c>
      <c r="F110" s="31" t="s">
        <v>465</v>
      </c>
      <c r="G110" s="32" t="s">
        <v>233</v>
      </c>
      <c r="H110" s="13">
        <v>1</v>
      </c>
      <c r="I110" s="11" t="s">
        <v>21</v>
      </c>
      <c r="J110" s="11" t="s">
        <v>936</v>
      </c>
      <c r="K110" s="11"/>
      <c r="L110" s="11"/>
    </row>
    <row r="111" spans="1:12">
      <c r="A111" s="10">
        <v>30105</v>
      </c>
      <c r="B111" s="25" t="s">
        <v>234</v>
      </c>
      <c r="C111" s="11" t="s">
        <v>235</v>
      </c>
      <c r="D111" s="12">
        <v>30750</v>
      </c>
      <c r="E111" s="12">
        <v>183</v>
      </c>
      <c r="F111" s="31" t="s">
        <v>330</v>
      </c>
      <c r="G111" s="32" t="s">
        <v>235</v>
      </c>
      <c r="H111" s="13">
        <v>103</v>
      </c>
      <c r="I111" s="11" t="s">
        <v>47</v>
      </c>
      <c r="J111" s="11" t="s">
        <v>940</v>
      </c>
      <c r="K111" s="11"/>
      <c r="L111" s="11"/>
    </row>
    <row r="112" spans="1:12">
      <c r="A112" s="10">
        <v>30106</v>
      </c>
      <c r="B112" s="25" t="s">
        <v>992</v>
      </c>
      <c r="C112" s="11" t="s">
        <v>993</v>
      </c>
      <c r="D112" s="12"/>
      <c r="E112" s="12">
        <v>756</v>
      </c>
      <c r="F112" s="31" t="s">
        <v>465</v>
      </c>
      <c r="G112" s="32" t="s">
        <v>236</v>
      </c>
      <c r="H112" s="13">
        <v>105</v>
      </c>
      <c r="I112" s="11" t="s">
        <v>20</v>
      </c>
      <c r="J112" s="11" t="s">
        <v>945</v>
      </c>
      <c r="K112" s="11"/>
      <c r="L112" s="11"/>
    </row>
    <row r="113" spans="1:12">
      <c r="A113" s="10">
        <v>30107</v>
      </c>
      <c r="B113" s="25" t="s">
        <v>237</v>
      </c>
      <c r="C113" s="11" t="s">
        <v>238</v>
      </c>
      <c r="D113" s="12">
        <v>30390</v>
      </c>
      <c r="E113" s="12">
        <v>493</v>
      </c>
      <c r="F113" s="31" t="s">
        <v>467</v>
      </c>
      <c r="G113" s="32" t="s">
        <v>238</v>
      </c>
      <c r="H113" s="13">
        <v>14</v>
      </c>
      <c r="I113" s="11" t="s">
        <v>61</v>
      </c>
      <c r="J113" s="11" t="s">
        <v>943</v>
      </c>
      <c r="K113" s="11"/>
      <c r="L113" s="11"/>
    </row>
    <row r="114" spans="1:12">
      <c r="A114" s="10">
        <v>30109</v>
      </c>
      <c r="B114" s="25" t="s">
        <v>239</v>
      </c>
      <c r="C114" s="11" t="s">
        <v>240</v>
      </c>
      <c r="D114" s="12">
        <v>30360</v>
      </c>
      <c r="E114" s="12">
        <v>422</v>
      </c>
      <c r="F114" s="31" t="s">
        <v>916</v>
      </c>
      <c r="G114" s="32" t="s">
        <v>240</v>
      </c>
      <c r="H114" s="13">
        <v>100</v>
      </c>
      <c r="I114" s="11" t="s">
        <v>15</v>
      </c>
      <c r="J114" s="11" t="s">
        <v>936</v>
      </c>
      <c r="K114" s="11"/>
      <c r="L114" s="11"/>
    </row>
    <row r="115" spans="1:12">
      <c r="A115" s="10">
        <v>30110</v>
      </c>
      <c r="B115" s="25" t="s">
        <v>241</v>
      </c>
      <c r="C115" s="11" t="s">
        <v>242</v>
      </c>
      <c r="D115" s="12">
        <v>30700</v>
      </c>
      <c r="E115" s="12">
        <v>318</v>
      </c>
      <c r="F115" s="31" t="s">
        <v>710</v>
      </c>
      <c r="G115" s="32" t="s">
        <v>242</v>
      </c>
      <c r="H115" s="13">
        <v>106</v>
      </c>
      <c r="I115" s="11" t="s">
        <v>14</v>
      </c>
      <c r="J115" s="11" t="s">
        <v>936</v>
      </c>
      <c r="K115" s="11"/>
      <c r="L115" s="11"/>
    </row>
    <row r="116" spans="1:12">
      <c r="A116" s="10">
        <v>30111</v>
      </c>
      <c r="B116" s="25" t="s">
        <v>243</v>
      </c>
      <c r="C116" s="11" t="s">
        <v>244</v>
      </c>
      <c r="D116" s="12">
        <v>30700</v>
      </c>
      <c r="E116" s="12">
        <v>416</v>
      </c>
      <c r="F116" s="31" t="s">
        <v>710</v>
      </c>
      <c r="G116" s="32" t="s">
        <v>244</v>
      </c>
      <c r="H116" s="13">
        <v>106</v>
      </c>
      <c r="I116" s="11" t="s">
        <v>14</v>
      </c>
      <c r="J116" s="11" t="s">
        <v>936</v>
      </c>
      <c r="K116" s="11"/>
      <c r="L116" s="11"/>
    </row>
    <row r="117" spans="1:12">
      <c r="A117" s="10">
        <v>30112</v>
      </c>
      <c r="B117" s="25" t="s">
        <v>245</v>
      </c>
      <c r="C117" s="11" t="s">
        <v>246</v>
      </c>
      <c r="D117" s="12">
        <v>30730</v>
      </c>
      <c r="E117" s="12">
        <v>1236</v>
      </c>
      <c r="F117" s="31" t="s">
        <v>154</v>
      </c>
      <c r="G117" s="32" t="s">
        <v>246</v>
      </c>
      <c r="H117" s="13">
        <v>1</v>
      </c>
      <c r="I117" s="11" t="s">
        <v>21</v>
      </c>
      <c r="J117" s="11" t="s">
        <v>936</v>
      </c>
      <c r="K117" s="11"/>
      <c r="L117" s="11"/>
    </row>
    <row r="118" spans="1:12">
      <c r="A118" s="10">
        <v>30113</v>
      </c>
      <c r="B118" s="25" t="s">
        <v>247</v>
      </c>
      <c r="C118" s="11" t="s">
        <v>248</v>
      </c>
      <c r="D118" s="12">
        <v>30580</v>
      </c>
      <c r="E118" s="12">
        <v>261</v>
      </c>
      <c r="F118" s="50" t="s">
        <v>915</v>
      </c>
      <c r="G118" s="51" t="s">
        <v>248</v>
      </c>
      <c r="H118" s="13">
        <v>106</v>
      </c>
      <c r="I118" s="11" t="s">
        <v>14</v>
      </c>
      <c r="J118" s="11" t="s">
        <v>936</v>
      </c>
      <c r="K118" s="11"/>
      <c r="L118" s="11"/>
    </row>
    <row r="119" spans="1:12">
      <c r="A119" s="10">
        <v>30114</v>
      </c>
      <c r="B119" s="25" t="s">
        <v>249</v>
      </c>
      <c r="C119" s="11" t="s">
        <v>250</v>
      </c>
      <c r="D119" s="12">
        <v>30250</v>
      </c>
      <c r="E119" s="12">
        <v>647</v>
      </c>
      <c r="F119" s="31" t="s">
        <v>154</v>
      </c>
      <c r="G119" s="32" t="s">
        <v>250</v>
      </c>
      <c r="H119" s="13">
        <v>19</v>
      </c>
      <c r="I119" s="11" t="s">
        <v>65</v>
      </c>
      <c r="J119" s="11" t="s">
        <v>936</v>
      </c>
      <c r="K119" s="11"/>
      <c r="L119" s="11"/>
    </row>
    <row r="120" spans="1:12">
      <c r="A120" s="10">
        <v>30115</v>
      </c>
      <c r="B120" s="25" t="s">
        <v>251</v>
      </c>
      <c r="C120" s="11" t="s">
        <v>252</v>
      </c>
      <c r="D120" s="12">
        <v>30580</v>
      </c>
      <c r="E120" s="12">
        <v>247</v>
      </c>
      <c r="F120" s="31" t="s">
        <v>710</v>
      </c>
      <c r="G120" s="32" t="s">
        <v>252</v>
      </c>
      <c r="H120" s="13">
        <v>106</v>
      </c>
      <c r="I120" s="11" t="s">
        <v>14</v>
      </c>
      <c r="J120" s="11" t="s">
        <v>936</v>
      </c>
      <c r="K120" s="11"/>
      <c r="L120" s="11"/>
    </row>
    <row r="121" spans="1:12">
      <c r="A121" s="10">
        <v>30116</v>
      </c>
      <c r="B121" s="25" t="s">
        <v>253</v>
      </c>
      <c r="C121" s="11" t="s">
        <v>254</v>
      </c>
      <c r="D121" s="12">
        <v>30210</v>
      </c>
      <c r="E121" s="12">
        <v>897</v>
      </c>
      <c r="F121" s="31" t="s">
        <v>467</v>
      </c>
      <c r="G121" s="32" t="s">
        <v>254</v>
      </c>
      <c r="H121" s="13">
        <v>14</v>
      </c>
      <c r="I121" s="11" t="s">
        <v>61</v>
      </c>
      <c r="J121" s="11" t="s">
        <v>943</v>
      </c>
      <c r="K121" s="11"/>
      <c r="L121" s="11"/>
    </row>
    <row r="122" spans="1:12">
      <c r="A122" s="10">
        <v>30117</v>
      </c>
      <c r="B122" s="25" t="s">
        <v>255</v>
      </c>
      <c r="C122" s="11" t="s">
        <v>256</v>
      </c>
      <c r="D122" s="12">
        <v>30300</v>
      </c>
      <c r="E122" s="12">
        <v>2963</v>
      </c>
      <c r="F122" s="31" t="s">
        <v>102</v>
      </c>
      <c r="G122" s="32" t="s">
        <v>256</v>
      </c>
      <c r="H122" s="13">
        <v>5</v>
      </c>
      <c r="I122" s="11" t="s">
        <v>43</v>
      </c>
      <c r="J122" s="11" t="s">
        <v>948</v>
      </c>
      <c r="K122" s="11"/>
      <c r="L122" s="11"/>
    </row>
    <row r="123" spans="1:12">
      <c r="A123" s="10">
        <v>30119</v>
      </c>
      <c r="B123" s="25" t="s">
        <v>257</v>
      </c>
      <c r="C123" s="11" t="s">
        <v>258</v>
      </c>
      <c r="D123" s="12">
        <v>30170</v>
      </c>
      <c r="E123" s="12">
        <v>161</v>
      </c>
      <c r="F123" s="31" t="s">
        <v>465</v>
      </c>
      <c r="G123" s="32" t="s">
        <v>258</v>
      </c>
      <c r="H123" s="13">
        <v>105</v>
      </c>
      <c r="I123" s="11" t="s">
        <v>20</v>
      </c>
      <c r="J123" s="11" t="s">
        <v>940</v>
      </c>
      <c r="K123" s="11"/>
      <c r="L123" s="11"/>
    </row>
    <row r="124" spans="1:12">
      <c r="A124" s="10">
        <v>30120</v>
      </c>
      <c r="B124" s="25" t="s">
        <v>259</v>
      </c>
      <c r="C124" s="11" t="s">
        <v>260</v>
      </c>
      <c r="D124" s="12">
        <v>30160</v>
      </c>
      <c r="E124" s="12">
        <v>1130</v>
      </c>
      <c r="F124" s="31" t="s">
        <v>491</v>
      </c>
      <c r="G124" s="32" t="s">
        <v>260</v>
      </c>
      <c r="H124" s="13">
        <v>104</v>
      </c>
      <c r="I124" s="11" t="s">
        <v>51</v>
      </c>
      <c r="J124" s="11" t="s">
        <v>940</v>
      </c>
      <c r="K124" s="11"/>
      <c r="L124" s="11"/>
    </row>
    <row r="125" spans="1:12">
      <c r="A125" s="10">
        <v>30121</v>
      </c>
      <c r="B125" s="25" t="s">
        <v>261</v>
      </c>
      <c r="C125" s="11" t="s">
        <v>262</v>
      </c>
      <c r="D125" s="12">
        <v>30260</v>
      </c>
      <c r="E125" s="12">
        <v>211</v>
      </c>
      <c r="F125" s="31" t="s">
        <v>465</v>
      </c>
      <c r="G125" s="32" t="s">
        <v>262</v>
      </c>
      <c r="H125" s="13">
        <v>105</v>
      </c>
      <c r="I125" s="11" t="s">
        <v>20</v>
      </c>
      <c r="J125" s="11" t="s">
        <v>936</v>
      </c>
      <c r="K125" s="11"/>
      <c r="L125" s="11"/>
    </row>
    <row r="126" spans="1:12">
      <c r="A126" s="10">
        <v>30122</v>
      </c>
      <c r="B126" s="25" t="s">
        <v>263</v>
      </c>
      <c r="C126" s="11" t="s">
        <v>264</v>
      </c>
      <c r="D126" s="12">
        <v>30730</v>
      </c>
      <c r="E126" s="12">
        <v>739</v>
      </c>
      <c r="F126" s="31" t="s">
        <v>154</v>
      </c>
      <c r="G126" s="32" t="s">
        <v>264</v>
      </c>
      <c r="H126" s="13">
        <v>1</v>
      </c>
      <c r="I126" s="11" t="s">
        <v>21</v>
      </c>
      <c r="J126" s="11" t="s">
        <v>936</v>
      </c>
      <c r="K126" s="11"/>
      <c r="L126" s="11"/>
    </row>
    <row r="127" spans="1:12">
      <c r="A127" s="10">
        <v>30123</v>
      </c>
      <c r="B127" s="25" t="s">
        <v>265</v>
      </c>
      <c r="C127" s="11" t="s">
        <v>266</v>
      </c>
      <c r="D127" s="12">
        <v>30660</v>
      </c>
      <c r="E127" s="12">
        <v>3434</v>
      </c>
      <c r="F127" s="31" t="s">
        <v>25</v>
      </c>
      <c r="G127" s="32" t="s">
        <v>266</v>
      </c>
      <c r="H127" s="13">
        <v>24</v>
      </c>
      <c r="I127" s="11" t="s">
        <v>32</v>
      </c>
      <c r="J127" s="11" t="s">
        <v>942</v>
      </c>
      <c r="K127" s="11"/>
      <c r="L127" s="11"/>
    </row>
    <row r="128" spans="1:12">
      <c r="A128" s="10">
        <v>30125</v>
      </c>
      <c r="B128" s="25" t="s">
        <v>267</v>
      </c>
      <c r="C128" s="11" t="s">
        <v>268</v>
      </c>
      <c r="D128" s="12">
        <v>30128</v>
      </c>
      <c r="E128" s="12">
        <v>4620</v>
      </c>
      <c r="F128" s="31" t="s">
        <v>366</v>
      </c>
      <c r="G128" s="32" t="s">
        <v>268</v>
      </c>
      <c r="H128" s="13">
        <v>1</v>
      </c>
      <c r="I128" s="11" t="s">
        <v>21</v>
      </c>
      <c r="J128" s="11" t="s">
        <v>938</v>
      </c>
      <c r="K128" s="11"/>
      <c r="L128" s="11"/>
    </row>
    <row r="129" spans="1:12">
      <c r="A129" s="10">
        <v>30126</v>
      </c>
      <c r="B129" s="25" t="s">
        <v>269</v>
      </c>
      <c r="C129" s="11" t="s">
        <v>270</v>
      </c>
      <c r="D129" s="12">
        <v>30190</v>
      </c>
      <c r="E129" s="12">
        <v>774</v>
      </c>
      <c r="F129" s="31" t="s">
        <v>710</v>
      </c>
      <c r="G129" s="32" t="s">
        <v>270</v>
      </c>
      <c r="H129" s="13">
        <v>106</v>
      </c>
      <c r="I129" s="11" t="s">
        <v>14</v>
      </c>
      <c r="J129" s="11" t="s">
        <v>936</v>
      </c>
      <c r="K129" s="11"/>
      <c r="L129" s="11"/>
    </row>
    <row r="130" spans="1:12">
      <c r="A130" s="10">
        <v>30127</v>
      </c>
      <c r="B130" s="25" t="s">
        <v>271</v>
      </c>
      <c r="C130" s="11" t="s">
        <v>272</v>
      </c>
      <c r="D130" s="12">
        <v>30330</v>
      </c>
      <c r="E130" s="12">
        <v>1053</v>
      </c>
      <c r="F130" s="31" t="s">
        <v>96</v>
      </c>
      <c r="G130" s="32" t="s">
        <v>272</v>
      </c>
      <c r="H130" s="13">
        <v>101</v>
      </c>
      <c r="I130" s="11" t="s">
        <v>28</v>
      </c>
      <c r="J130" s="11" t="s">
        <v>943</v>
      </c>
      <c r="K130" s="11"/>
      <c r="L130" s="11"/>
    </row>
    <row r="131" spans="1:12">
      <c r="A131" s="10">
        <v>30128</v>
      </c>
      <c r="B131" s="25" t="s">
        <v>273</v>
      </c>
      <c r="C131" s="11" t="s">
        <v>274</v>
      </c>
      <c r="D131" s="12">
        <v>30510</v>
      </c>
      <c r="E131" s="12">
        <v>4032</v>
      </c>
      <c r="F131" s="31" t="s">
        <v>559</v>
      </c>
      <c r="G131" s="32" t="s">
        <v>274</v>
      </c>
      <c r="H131" s="13">
        <v>1</v>
      </c>
      <c r="I131" s="11" t="s">
        <v>21</v>
      </c>
      <c r="J131" s="11" t="s">
        <v>938</v>
      </c>
      <c r="K131" s="11"/>
      <c r="L131" s="11"/>
    </row>
    <row r="132" spans="1:12">
      <c r="A132" s="10">
        <v>30129</v>
      </c>
      <c r="B132" s="25" t="s">
        <v>275</v>
      </c>
      <c r="C132" s="11" t="s">
        <v>276</v>
      </c>
      <c r="D132" s="12">
        <v>30140</v>
      </c>
      <c r="E132" s="12">
        <v>733</v>
      </c>
      <c r="F132" s="31" t="s">
        <v>914</v>
      </c>
      <c r="G132" s="32" t="s">
        <v>276</v>
      </c>
      <c r="H132" s="13">
        <v>100</v>
      </c>
      <c r="I132" s="11" t="s">
        <v>15</v>
      </c>
      <c r="J132" s="11" t="s">
        <v>940</v>
      </c>
      <c r="K132" s="11"/>
      <c r="L132" s="11"/>
    </row>
    <row r="133" spans="1:12">
      <c r="A133" s="10">
        <v>30130</v>
      </c>
      <c r="B133" s="25" t="s">
        <v>277</v>
      </c>
      <c r="C133" s="11" t="s">
        <v>278</v>
      </c>
      <c r="D133" s="12">
        <v>30450</v>
      </c>
      <c r="E133" s="12">
        <v>890</v>
      </c>
      <c r="F133" s="31" t="s">
        <v>298</v>
      </c>
      <c r="G133" s="32" t="s">
        <v>278</v>
      </c>
      <c r="H133" s="13">
        <v>100</v>
      </c>
      <c r="I133" s="11" t="s">
        <v>15</v>
      </c>
      <c r="J133" s="11" t="s">
        <v>940</v>
      </c>
      <c r="K133" s="11"/>
      <c r="L133" s="11"/>
    </row>
    <row r="134" spans="1:12">
      <c r="A134" s="10">
        <v>30131</v>
      </c>
      <c r="B134" s="25" t="s">
        <v>279</v>
      </c>
      <c r="C134" s="11" t="s">
        <v>280</v>
      </c>
      <c r="D134" s="12">
        <v>30630</v>
      </c>
      <c r="E134" s="12">
        <v>1093</v>
      </c>
      <c r="F134" s="31" t="s">
        <v>449</v>
      </c>
      <c r="G134" s="32" t="s">
        <v>280</v>
      </c>
      <c r="H134" s="13">
        <v>101</v>
      </c>
      <c r="I134" s="11" t="s">
        <v>28</v>
      </c>
      <c r="J134" s="11" t="s">
        <v>936</v>
      </c>
      <c r="K134" s="11"/>
      <c r="L134" s="11"/>
    </row>
    <row r="135" spans="1:12">
      <c r="A135" s="10">
        <v>30134</v>
      </c>
      <c r="B135" s="25" t="s">
        <v>281</v>
      </c>
      <c r="C135" s="11" t="s">
        <v>282</v>
      </c>
      <c r="D135" s="12">
        <v>30760</v>
      </c>
      <c r="E135" s="12">
        <v>231</v>
      </c>
      <c r="F135" s="31" t="s">
        <v>449</v>
      </c>
      <c r="G135" s="32" t="s">
        <v>282</v>
      </c>
      <c r="H135" s="13">
        <v>101</v>
      </c>
      <c r="I135" s="11" t="s">
        <v>28</v>
      </c>
      <c r="J135" s="11" t="s">
        <v>943</v>
      </c>
      <c r="K135" s="11"/>
      <c r="L135" s="11"/>
    </row>
    <row r="136" spans="1:12">
      <c r="A136" s="10">
        <v>30135</v>
      </c>
      <c r="B136" s="25" t="s">
        <v>283</v>
      </c>
      <c r="C136" s="11" t="s">
        <v>284</v>
      </c>
      <c r="D136" s="12">
        <v>30300</v>
      </c>
      <c r="E136" s="12">
        <v>3490</v>
      </c>
      <c r="F136" s="31" t="s">
        <v>102</v>
      </c>
      <c r="G136" s="32" t="s">
        <v>284</v>
      </c>
      <c r="H136" s="13">
        <v>5</v>
      </c>
      <c r="I136" s="11" t="s">
        <v>43</v>
      </c>
      <c r="J136" s="11" t="s">
        <v>938</v>
      </c>
      <c r="K136" s="11"/>
      <c r="L136" s="11"/>
    </row>
    <row r="137" spans="1:12">
      <c r="A137" s="10">
        <v>30136</v>
      </c>
      <c r="B137" s="25" t="s">
        <v>285</v>
      </c>
      <c r="C137" s="11" t="s">
        <v>286</v>
      </c>
      <c r="D137" s="12">
        <v>30250</v>
      </c>
      <c r="E137" s="12">
        <v>1101</v>
      </c>
      <c r="F137" s="31" t="s">
        <v>154</v>
      </c>
      <c r="G137" s="32" t="s">
        <v>286</v>
      </c>
      <c r="H137" s="13">
        <v>19</v>
      </c>
      <c r="I137" s="11" t="s">
        <v>65</v>
      </c>
      <c r="J137" s="11" t="s">
        <v>936</v>
      </c>
      <c r="K137" s="11"/>
      <c r="L137" s="11"/>
    </row>
    <row r="138" spans="1:12">
      <c r="A138" s="10">
        <v>30031</v>
      </c>
      <c r="B138" s="25" t="s">
        <v>287</v>
      </c>
      <c r="C138" s="11" t="s">
        <v>288</v>
      </c>
      <c r="D138" s="12">
        <v>30330</v>
      </c>
      <c r="E138" s="12">
        <v>216</v>
      </c>
      <c r="F138" s="31" t="s">
        <v>710</v>
      </c>
      <c r="G138" s="32" t="s">
        <v>288</v>
      </c>
      <c r="H138" s="13">
        <v>106</v>
      </c>
      <c r="I138" s="11" t="s">
        <v>14</v>
      </c>
      <c r="J138" s="11" t="s">
        <v>943</v>
      </c>
      <c r="K138" s="11"/>
      <c r="L138" s="11"/>
    </row>
    <row r="139" spans="1:12">
      <c r="A139" s="10">
        <v>30056</v>
      </c>
      <c r="B139" s="25" t="s">
        <v>289</v>
      </c>
      <c r="C139" s="11" t="s">
        <v>290</v>
      </c>
      <c r="D139" s="12">
        <v>30580</v>
      </c>
      <c r="E139" s="12">
        <v>323</v>
      </c>
      <c r="F139" s="31" t="s">
        <v>710</v>
      </c>
      <c r="G139" s="32" t="s">
        <v>290</v>
      </c>
      <c r="H139" s="13">
        <v>106</v>
      </c>
      <c r="I139" s="11" t="s">
        <v>14</v>
      </c>
      <c r="J139" s="11" t="s">
        <v>936</v>
      </c>
      <c r="K139" s="11"/>
      <c r="L139" s="11"/>
    </row>
    <row r="140" spans="1:12">
      <c r="A140" s="10">
        <v>30058</v>
      </c>
      <c r="B140" s="25" t="s">
        <v>291</v>
      </c>
      <c r="C140" s="11" t="s">
        <v>292</v>
      </c>
      <c r="D140" s="12">
        <v>30170</v>
      </c>
      <c r="E140" s="12">
        <v>210</v>
      </c>
      <c r="F140" s="31" t="s">
        <v>330</v>
      </c>
      <c r="G140" s="32" t="s">
        <v>292</v>
      </c>
      <c r="H140" s="13">
        <v>105</v>
      </c>
      <c r="I140" s="11" t="s">
        <v>20</v>
      </c>
      <c r="J140" s="11" t="s">
        <v>945</v>
      </c>
      <c r="K140" s="11"/>
      <c r="L140" s="11"/>
    </row>
    <row r="141" spans="1:12">
      <c r="A141" s="10">
        <v>30061</v>
      </c>
      <c r="B141" s="25" t="s">
        <v>293</v>
      </c>
      <c r="C141" s="11" t="s">
        <v>294</v>
      </c>
      <c r="D141" s="12">
        <v>30190</v>
      </c>
      <c r="E141" s="12">
        <v>2012</v>
      </c>
      <c r="F141" s="31" t="s">
        <v>710</v>
      </c>
      <c r="G141" s="32" t="s">
        <v>294</v>
      </c>
      <c r="H141" s="13">
        <v>1</v>
      </c>
      <c r="I141" s="11" t="s">
        <v>21</v>
      </c>
      <c r="J141" s="11" t="s">
        <v>936</v>
      </c>
      <c r="K141" s="11"/>
      <c r="L141" s="11"/>
    </row>
    <row r="142" spans="1:12">
      <c r="A142" s="10">
        <v>30067</v>
      </c>
      <c r="B142" s="25" t="s">
        <v>295</v>
      </c>
      <c r="C142" s="11" t="s">
        <v>296</v>
      </c>
      <c r="D142" s="12">
        <v>30700</v>
      </c>
      <c r="E142" s="12">
        <v>407</v>
      </c>
      <c r="F142" s="31" t="s">
        <v>710</v>
      </c>
      <c r="G142" s="32" t="s">
        <v>296</v>
      </c>
      <c r="H142" s="13">
        <v>106</v>
      </c>
      <c r="I142" s="11" t="s">
        <v>14</v>
      </c>
      <c r="J142" s="11" t="s">
        <v>936</v>
      </c>
      <c r="K142" s="11"/>
      <c r="L142" s="11"/>
    </row>
    <row r="143" spans="1:12">
      <c r="A143" s="10">
        <v>30132</v>
      </c>
      <c r="B143" s="25" t="s">
        <v>297</v>
      </c>
      <c r="C143" s="11" t="s">
        <v>298</v>
      </c>
      <c r="D143" s="12">
        <v>30110</v>
      </c>
      <c r="E143" s="12">
        <v>5349</v>
      </c>
      <c r="F143" s="31" t="s">
        <v>298</v>
      </c>
      <c r="G143" s="32" t="s">
        <v>298</v>
      </c>
      <c r="H143" s="13">
        <v>100</v>
      </c>
      <c r="I143" s="11" t="s">
        <v>15</v>
      </c>
      <c r="J143" s="11" t="s">
        <v>940</v>
      </c>
      <c r="K143" s="11"/>
      <c r="L143" s="11"/>
    </row>
    <row r="144" spans="1:12">
      <c r="A144" s="10">
        <v>30222</v>
      </c>
      <c r="B144" s="25" t="s">
        <v>299</v>
      </c>
      <c r="C144" s="11" t="s">
        <v>300</v>
      </c>
      <c r="D144" s="12">
        <v>30200</v>
      </c>
      <c r="E144" s="12">
        <v>178</v>
      </c>
      <c r="F144" s="31" t="s">
        <v>449</v>
      </c>
      <c r="G144" s="32" t="s">
        <v>300</v>
      </c>
      <c r="H144" s="13">
        <v>101</v>
      </c>
      <c r="I144" s="11" t="s">
        <v>28</v>
      </c>
      <c r="J144" s="11" t="s">
        <v>936</v>
      </c>
      <c r="K144" s="11"/>
      <c r="L144" s="11"/>
    </row>
    <row r="145" spans="1:12">
      <c r="A145" s="10">
        <v>30224</v>
      </c>
      <c r="B145" s="25" t="s">
        <v>301</v>
      </c>
      <c r="C145" s="11" t="s">
        <v>302</v>
      </c>
      <c r="D145" s="12">
        <v>30190</v>
      </c>
      <c r="E145" s="12">
        <v>603</v>
      </c>
      <c r="F145" s="31" t="s">
        <v>154</v>
      </c>
      <c r="G145" s="32" t="s">
        <v>302</v>
      </c>
      <c r="H145" s="13">
        <v>1</v>
      </c>
      <c r="I145" s="11" t="s">
        <v>21</v>
      </c>
      <c r="J145" s="11" t="s">
        <v>936</v>
      </c>
      <c r="K145" s="11"/>
      <c r="L145" s="11"/>
    </row>
    <row r="146" spans="1:12">
      <c r="A146" s="10">
        <v>30345</v>
      </c>
      <c r="B146" s="25" t="s">
        <v>303</v>
      </c>
      <c r="C146" s="11" t="s">
        <v>304</v>
      </c>
      <c r="D146" s="12">
        <v>30530</v>
      </c>
      <c r="E146" s="12">
        <v>347</v>
      </c>
      <c r="F146" s="31" t="s">
        <v>298</v>
      </c>
      <c r="G146" s="32" t="s">
        <v>304</v>
      </c>
      <c r="H146" s="13">
        <v>100</v>
      </c>
      <c r="I146" s="11" t="s">
        <v>15</v>
      </c>
      <c r="J146" s="11" t="s">
        <v>940</v>
      </c>
      <c r="K146" s="11"/>
      <c r="L146" s="11"/>
    </row>
    <row r="147" spans="1:12">
      <c r="A147" s="10">
        <v>30137</v>
      </c>
      <c r="B147" s="25" t="s">
        <v>305</v>
      </c>
      <c r="C147" s="11" t="s">
        <v>306</v>
      </c>
      <c r="D147" s="12">
        <v>30110</v>
      </c>
      <c r="E147" s="12">
        <v>101</v>
      </c>
      <c r="F147" s="31" t="s">
        <v>298</v>
      </c>
      <c r="G147" s="32" t="s">
        <v>306</v>
      </c>
      <c r="H147" s="13">
        <v>100</v>
      </c>
      <c r="I147" s="11" t="s">
        <v>15</v>
      </c>
      <c r="J147" s="11" t="s">
        <v>940</v>
      </c>
      <c r="K147" s="11">
        <v>1004</v>
      </c>
      <c r="L147" s="11" t="s">
        <v>181</v>
      </c>
    </row>
    <row r="148" spans="1:12">
      <c r="A148" s="10">
        <v>30138</v>
      </c>
      <c r="B148" s="25" t="s">
        <v>307</v>
      </c>
      <c r="C148" s="11" t="s">
        <v>308</v>
      </c>
      <c r="D148" s="12">
        <v>30980</v>
      </c>
      <c r="E148" s="12">
        <v>2121</v>
      </c>
      <c r="F148" s="31" t="s">
        <v>559</v>
      </c>
      <c r="G148" s="32" t="s">
        <v>308</v>
      </c>
      <c r="H148" s="13">
        <v>1</v>
      </c>
      <c r="I148" s="11" t="s">
        <v>21</v>
      </c>
      <c r="J148" s="11" t="s">
        <v>936</v>
      </c>
      <c r="K148" s="11"/>
      <c r="L148" s="11"/>
    </row>
    <row r="149" spans="1:12">
      <c r="A149" s="10">
        <v>30139</v>
      </c>
      <c r="B149" s="25" t="s">
        <v>309</v>
      </c>
      <c r="C149" s="11" t="s">
        <v>310</v>
      </c>
      <c r="D149" s="12">
        <v>30750</v>
      </c>
      <c r="E149" s="12">
        <v>378</v>
      </c>
      <c r="F149" s="31" t="s">
        <v>330</v>
      </c>
      <c r="G149" s="32" t="s">
        <v>310</v>
      </c>
      <c r="H149" s="13">
        <v>103</v>
      </c>
      <c r="I149" s="11" t="s">
        <v>47</v>
      </c>
      <c r="J149" s="11" t="s">
        <v>944</v>
      </c>
      <c r="K149" s="11"/>
      <c r="L149" s="11"/>
    </row>
    <row r="150" spans="1:12">
      <c r="A150" s="10">
        <v>30140</v>
      </c>
      <c r="B150" s="25" t="s">
        <v>311</v>
      </c>
      <c r="C150" s="11" t="s">
        <v>312</v>
      </c>
      <c r="D150" s="12">
        <v>30460</v>
      </c>
      <c r="E150" s="12">
        <v>1133</v>
      </c>
      <c r="F150" s="31" t="s">
        <v>330</v>
      </c>
      <c r="G150" s="32" t="s">
        <v>312</v>
      </c>
      <c r="H150" s="13">
        <v>103</v>
      </c>
      <c r="I150" s="11" t="s">
        <v>47</v>
      </c>
      <c r="J150" s="11" t="s">
        <v>940</v>
      </c>
      <c r="K150" s="11"/>
      <c r="L150" s="11"/>
    </row>
    <row r="151" spans="1:12">
      <c r="A151" s="10">
        <v>30141</v>
      </c>
      <c r="B151" s="25" t="s">
        <v>313</v>
      </c>
      <c r="C151" s="11" t="s">
        <v>314</v>
      </c>
      <c r="D151" s="12">
        <v>30290</v>
      </c>
      <c r="E151" s="12">
        <v>5990</v>
      </c>
      <c r="F151" s="31" t="s">
        <v>489</v>
      </c>
      <c r="G151" s="32" t="s">
        <v>314</v>
      </c>
      <c r="H151" s="13">
        <v>101</v>
      </c>
      <c r="I151" s="11" t="s">
        <v>28</v>
      </c>
      <c r="J151" s="11" t="s">
        <v>939</v>
      </c>
      <c r="K151" s="11"/>
      <c r="L151" s="11"/>
    </row>
    <row r="152" spans="1:12">
      <c r="A152" s="10">
        <v>30142</v>
      </c>
      <c r="B152" s="25" t="s">
        <v>315</v>
      </c>
      <c r="C152" s="11" t="s">
        <v>316</v>
      </c>
      <c r="D152" s="12">
        <v>30110</v>
      </c>
      <c r="E152" s="12">
        <v>1221</v>
      </c>
      <c r="F152" s="31" t="s">
        <v>298</v>
      </c>
      <c r="G152" s="32" t="s">
        <v>316</v>
      </c>
      <c r="H152" s="13">
        <v>100</v>
      </c>
      <c r="I152" s="11" t="s">
        <v>15</v>
      </c>
      <c r="J152" s="11" t="s">
        <v>940</v>
      </c>
      <c r="K152" s="11"/>
      <c r="L152" s="11"/>
    </row>
    <row r="153" spans="1:12">
      <c r="A153" s="10">
        <v>30143</v>
      </c>
      <c r="B153" s="25" t="s">
        <v>317</v>
      </c>
      <c r="C153" s="11" t="s">
        <v>318</v>
      </c>
      <c r="D153" s="12">
        <v>30760</v>
      </c>
      <c r="E153" s="12">
        <v>243</v>
      </c>
      <c r="F153" s="31" t="s">
        <v>449</v>
      </c>
      <c r="G153" s="32" t="s">
        <v>318</v>
      </c>
      <c r="H153" s="13">
        <v>101</v>
      </c>
      <c r="I153" s="11" t="s">
        <v>28</v>
      </c>
      <c r="J153" s="11" t="s">
        <v>943</v>
      </c>
      <c r="K153" s="11"/>
      <c r="L153" s="11"/>
    </row>
    <row r="154" spans="1:12">
      <c r="A154" s="10">
        <v>30059</v>
      </c>
      <c r="B154" s="25" t="s">
        <v>319</v>
      </c>
      <c r="C154" s="11" t="s">
        <v>320</v>
      </c>
      <c r="D154" s="12">
        <v>30740</v>
      </c>
      <c r="E154" s="12">
        <v>2389</v>
      </c>
      <c r="F154" s="31" t="s">
        <v>25</v>
      </c>
      <c r="G154" s="32" t="s">
        <v>320</v>
      </c>
      <c r="H154" s="13">
        <v>22</v>
      </c>
      <c r="I154" s="11" t="s">
        <v>42</v>
      </c>
      <c r="J154" s="11" t="s">
        <v>948</v>
      </c>
      <c r="K154" s="11">
        <v>1001</v>
      </c>
      <c r="L154" s="11" t="s">
        <v>27</v>
      </c>
    </row>
    <row r="155" spans="1:12">
      <c r="A155" s="10">
        <v>30124</v>
      </c>
      <c r="B155" s="25" t="s">
        <v>321</v>
      </c>
      <c r="C155" s="11" t="s">
        <v>322</v>
      </c>
      <c r="D155" s="12">
        <v>30760</v>
      </c>
      <c r="E155" s="12">
        <v>237</v>
      </c>
      <c r="F155" s="31" t="s">
        <v>449</v>
      </c>
      <c r="G155" s="32" t="s">
        <v>322</v>
      </c>
      <c r="H155" s="13">
        <v>101</v>
      </c>
      <c r="I155" s="11" t="s">
        <v>28</v>
      </c>
      <c r="J155" s="11" t="s">
        <v>943</v>
      </c>
      <c r="K155" s="11"/>
      <c r="L155" s="11"/>
    </row>
    <row r="156" spans="1:12">
      <c r="A156" s="10">
        <v>30133</v>
      </c>
      <c r="B156" s="25" t="s">
        <v>323</v>
      </c>
      <c r="C156" s="11" t="s">
        <v>324</v>
      </c>
      <c r="D156" s="12">
        <v>30240</v>
      </c>
      <c r="E156" s="12">
        <v>8437</v>
      </c>
      <c r="F156" s="31" t="s">
        <v>25</v>
      </c>
      <c r="G156" s="32" t="s">
        <v>324</v>
      </c>
      <c r="H156" s="13">
        <v>26</v>
      </c>
      <c r="I156" s="11" t="s">
        <v>26</v>
      </c>
      <c r="J156" s="11" t="s">
        <v>937</v>
      </c>
      <c r="K156" s="11">
        <v>1001</v>
      </c>
      <c r="L156" s="11" t="s">
        <v>27</v>
      </c>
    </row>
    <row r="157" spans="1:12">
      <c r="A157" s="10">
        <v>30159</v>
      </c>
      <c r="B157" s="25" t="s">
        <v>325</v>
      </c>
      <c r="C157" s="11" t="s">
        <v>326</v>
      </c>
      <c r="D157" s="12">
        <v>30960</v>
      </c>
      <c r="E157" s="12">
        <v>829</v>
      </c>
      <c r="F157" s="31" t="s">
        <v>491</v>
      </c>
      <c r="G157" s="32" t="s">
        <v>326</v>
      </c>
      <c r="H157" s="13">
        <v>100</v>
      </c>
      <c r="I157" s="11" t="s">
        <v>15</v>
      </c>
      <c r="J157" s="11" t="s">
        <v>940</v>
      </c>
      <c r="K157" s="11"/>
      <c r="L157" s="11"/>
    </row>
    <row r="158" spans="1:12">
      <c r="A158" s="10">
        <v>30196</v>
      </c>
      <c r="B158" s="25" t="s">
        <v>327</v>
      </c>
      <c r="C158" s="11" t="s">
        <v>328</v>
      </c>
      <c r="D158" s="12">
        <v>30330</v>
      </c>
      <c r="E158" s="12">
        <v>349</v>
      </c>
      <c r="F158" s="31" t="s">
        <v>96</v>
      </c>
      <c r="G158" s="32" t="s">
        <v>328</v>
      </c>
      <c r="H158" s="13">
        <v>101</v>
      </c>
      <c r="I158" s="11" t="s">
        <v>28</v>
      </c>
      <c r="J158" s="11" t="s">
        <v>943</v>
      </c>
      <c r="K158" s="11"/>
      <c r="L158" s="11"/>
    </row>
    <row r="159" spans="1:12">
      <c r="A159" s="10">
        <v>30350</v>
      </c>
      <c r="B159" s="25" t="s">
        <v>329</v>
      </c>
      <c r="C159" s="11" t="s">
        <v>330</v>
      </c>
      <c r="D159" s="12">
        <v>30120</v>
      </c>
      <c r="E159" s="12">
        <v>4092</v>
      </c>
      <c r="F159" s="31" t="s">
        <v>330</v>
      </c>
      <c r="G159" s="32" t="s">
        <v>330</v>
      </c>
      <c r="H159" s="13">
        <v>21</v>
      </c>
      <c r="I159" s="11" t="s">
        <v>55</v>
      </c>
      <c r="J159" s="11" t="s">
        <v>940</v>
      </c>
      <c r="K159" s="11">
        <v>1003</v>
      </c>
      <c r="L159" s="11" t="s">
        <v>70</v>
      </c>
    </row>
    <row r="160" spans="1:12">
      <c r="A160" s="10">
        <v>30144</v>
      </c>
      <c r="B160" s="25" t="s">
        <v>331</v>
      </c>
      <c r="C160" s="11" t="s">
        <v>332</v>
      </c>
      <c r="D160" s="12">
        <v>30250</v>
      </c>
      <c r="E160" s="12">
        <v>463</v>
      </c>
      <c r="F160" s="31" t="s">
        <v>154</v>
      </c>
      <c r="G160" s="32" t="s">
        <v>332</v>
      </c>
      <c r="H160" s="13">
        <v>19</v>
      </c>
      <c r="I160" s="11" t="s">
        <v>65</v>
      </c>
      <c r="J160" s="11" t="s">
        <v>936</v>
      </c>
      <c r="K160" s="11"/>
      <c r="L160" s="11"/>
    </row>
    <row r="161" spans="1:12">
      <c r="A161" s="10">
        <v>30145</v>
      </c>
      <c r="B161" s="25" t="s">
        <v>333</v>
      </c>
      <c r="C161" s="11" t="s">
        <v>334</v>
      </c>
      <c r="D161" s="12">
        <v>30210</v>
      </c>
      <c r="E161" s="12">
        <v>1413</v>
      </c>
      <c r="F161" s="31" t="s">
        <v>467</v>
      </c>
      <c r="G161" s="32" t="s">
        <v>334</v>
      </c>
      <c r="H161" s="13">
        <v>1</v>
      </c>
      <c r="I161" s="11" t="s">
        <v>21</v>
      </c>
      <c r="J161" s="11" t="s">
        <v>942</v>
      </c>
      <c r="K161" s="11"/>
      <c r="L161" s="11"/>
    </row>
    <row r="162" spans="1:12">
      <c r="A162" s="10">
        <v>30146</v>
      </c>
      <c r="B162" s="25" t="s">
        <v>335</v>
      </c>
      <c r="C162" s="11" t="s">
        <v>336</v>
      </c>
      <c r="D162" s="12">
        <v>30350</v>
      </c>
      <c r="E162" s="12">
        <v>1445</v>
      </c>
      <c r="F162" s="31" t="s">
        <v>465</v>
      </c>
      <c r="G162" s="32" t="s">
        <v>336</v>
      </c>
      <c r="H162" s="13">
        <v>105</v>
      </c>
      <c r="I162" s="11" t="s">
        <v>20</v>
      </c>
      <c r="J162" s="11" t="s">
        <v>936</v>
      </c>
      <c r="K162" s="11"/>
      <c r="L162" s="11"/>
    </row>
    <row r="163" spans="1:12">
      <c r="A163" s="10">
        <v>30011</v>
      </c>
      <c r="B163" s="25" t="s">
        <v>337</v>
      </c>
      <c r="C163" s="11" t="s">
        <v>338</v>
      </c>
      <c r="D163" s="12">
        <v>30133</v>
      </c>
      <c r="E163" s="12">
        <v>8492</v>
      </c>
      <c r="F163" s="31" t="s">
        <v>738</v>
      </c>
      <c r="G163" s="32" t="s">
        <v>338</v>
      </c>
      <c r="H163" s="13">
        <v>102</v>
      </c>
      <c r="I163" s="11" t="s">
        <v>33</v>
      </c>
      <c r="J163" s="11" t="s">
        <v>939</v>
      </c>
      <c r="K163" s="11"/>
      <c r="L163" s="11"/>
    </row>
    <row r="164" spans="1:12">
      <c r="A164" s="10">
        <v>30152</v>
      </c>
      <c r="B164" s="25" t="s">
        <v>339</v>
      </c>
      <c r="C164" s="11" t="s">
        <v>340</v>
      </c>
      <c r="D164" s="12">
        <v>30960</v>
      </c>
      <c r="E164" s="12">
        <v>1915</v>
      </c>
      <c r="F164" s="31" t="s">
        <v>491</v>
      </c>
      <c r="G164" s="32" t="s">
        <v>340</v>
      </c>
      <c r="H164" s="13">
        <v>100</v>
      </c>
      <c r="I164" s="11" t="s">
        <v>15</v>
      </c>
      <c r="J164" s="11" t="s">
        <v>945</v>
      </c>
      <c r="K164" s="11"/>
      <c r="L164" s="11"/>
    </row>
    <row r="165" spans="1:12">
      <c r="A165" s="10">
        <v>30197</v>
      </c>
      <c r="B165" s="25" t="s">
        <v>341</v>
      </c>
      <c r="C165" s="11" t="s">
        <v>342</v>
      </c>
      <c r="D165" s="12">
        <v>30340</v>
      </c>
      <c r="E165" s="12">
        <v>233</v>
      </c>
      <c r="F165" s="50" t="s">
        <v>915</v>
      </c>
      <c r="G165" s="51" t="s">
        <v>342</v>
      </c>
      <c r="H165" s="13">
        <v>100</v>
      </c>
      <c r="I165" s="11" t="s">
        <v>15</v>
      </c>
      <c r="J165" s="11" t="s">
        <v>936</v>
      </c>
      <c r="K165" s="11"/>
      <c r="L165" s="11"/>
    </row>
    <row r="166" spans="1:12">
      <c r="A166" s="10">
        <v>30198</v>
      </c>
      <c r="B166" s="25" t="s">
        <v>343</v>
      </c>
      <c r="C166" s="11" t="s">
        <v>344</v>
      </c>
      <c r="D166" s="12">
        <v>30122</v>
      </c>
      <c r="E166" s="12">
        <v>241</v>
      </c>
      <c r="F166" s="31" t="s">
        <v>330</v>
      </c>
      <c r="G166" s="32" t="s">
        <v>344</v>
      </c>
      <c r="H166" s="13">
        <v>103</v>
      </c>
      <c r="I166" s="11" t="s">
        <v>47</v>
      </c>
      <c r="J166" s="11" t="s">
        <v>940</v>
      </c>
      <c r="K166" s="11"/>
      <c r="L166" s="11"/>
    </row>
    <row r="167" spans="1:12">
      <c r="A167" s="10">
        <v>30307</v>
      </c>
      <c r="B167" s="25" t="s">
        <v>345</v>
      </c>
      <c r="C167" s="11" t="s">
        <v>346</v>
      </c>
      <c r="D167" s="12">
        <v>30110</v>
      </c>
      <c r="E167" s="12">
        <v>2574</v>
      </c>
      <c r="F167" s="31" t="s">
        <v>298</v>
      </c>
      <c r="G167" s="32" t="s">
        <v>346</v>
      </c>
      <c r="H167" s="13">
        <v>100</v>
      </c>
      <c r="I167" s="11" t="s">
        <v>15</v>
      </c>
      <c r="J167" s="11" t="s">
        <v>940</v>
      </c>
      <c r="K167" s="11"/>
      <c r="L167" s="11"/>
    </row>
    <row r="168" spans="1:12">
      <c r="A168" s="10">
        <v>30108</v>
      </c>
      <c r="B168" s="25" t="s">
        <v>347</v>
      </c>
      <c r="C168" s="11" t="s">
        <v>348</v>
      </c>
      <c r="D168" s="12">
        <v>30124</v>
      </c>
      <c r="E168" s="12">
        <v>184</v>
      </c>
      <c r="F168" s="31" t="s">
        <v>330</v>
      </c>
      <c r="G168" s="32" t="s">
        <v>348</v>
      </c>
      <c r="H168" s="13">
        <v>103</v>
      </c>
      <c r="I168" s="11" t="s">
        <v>47</v>
      </c>
      <c r="J168" s="11" t="s">
        <v>940</v>
      </c>
      <c r="K168" s="11"/>
      <c r="L168" s="11"/>
    </row>
    <row r="169" spans="1:12">
      <c r="A169" s="10">
        <v>30147</v>
      </c>
      <c r="B169" s="25" t="s">
        <v>349</v>
      </c>
      <c r="C169" s="11" t="s">
        <v>350</v>
      </c>
      <c r="D169" s="12">
        <v>30350</v>
      </c>
      <c r="E169" s="12">
        <v>1565</v>
      </c>
      <c r="F169" s="31" t="s">
        <v>465</v>
      </c>
      <c r="G169" s="32" t="s">
        <v>350</v>
      </c>
      <c r="H169" s="13">
        <v>100</v>
      </c>
      <c r="I169" s="11" t="s">
        <v>15</v>
      </c>
      <c r="J169" s="11" t="s">
        <v>936</v>
      </c>
      <c r="K169" s="11"/>
      <c r="L169" s="11"/>
    </row>
    <row r="170" spans="1:12">
      <c r="A170" s="10">
        <v>30148</v>
      </c>
      <c r="B170" s="25" t="s">
        <v>351</v>
      </c>
      <c r="C170" s="11" t="s">
        <v>352</v>
      </c>
      <c r="D170" s="12">
        <v>30260</v>
      </c>
      <c r="E170" s="12">
        <v>262</v>
      </c>
      <c r="F170" s="31" t="s">
        <v>465</v>
      </c>
      <c r="G170" s="32" t="s">
        <v>352</v>
      </c>
      <c r="H170" s="13">
        <v>105</v>
      </c>
      <c r="I170" s="11" t="s">
        <v>20</v>
      </c>
      <c r="J170" s="11" t="s">
        <v>936</v>
      </c>
      <c r="K170" s="11"/>
      <c r="L170" s="11"/>
    </row>
    <row r="171" spans="1:12">
      <c r="A171" s="10">
        <v>30149</v>
      </c>
      <c r="B171" s="25" t="s">
        <v>353</v>
      </c>
      <c r="C171" s="11" t="s">
        <v>354</v>
      </c>
      <c r="D171" s="12">
        <v>30126</v>
      </c>
      <c r="E171" s="12">
        <v>909</v>
      </c>
      <c r="F171" s="31" t="s">
        <v>489</v>
      </c>
      <c r="G171" s="32" t="s">
        <v>354</v>
      </c>
      <c r="H171" s="13">
        <v>101</v>
      </c>
      <c r="I171" s="11" t="s">
        <v>28</v>
      </c>
      <c r="J171" s="11" t="s">
        <v>943</v>
      </c>
      <c r="K171" s="11"/>
      <c r="L171" s="11"/>
    </row>
    <row r="172" spans="1:12">
      <c r="A172" s="10">
        <v>30150</v>
      </c>
      <c r="B172" s="25" t="s">
        <v>355</v>
      </c>
      <c r="C172" s="11" t="s">
        <v>356</v>
      </c>
      <c r="D172" s="12">
        <v>30610</v>
      </c>
      <c r="E172" s="12">
        <v>272</v>
      </c>
      <c r="F172" s="31" t="s">
        <v>465</v>
      </c>
      <c r="G172" s="32" t="s">
        <v>356</v>
      </c>
      <c r="H172" s="13">
        <v>105</v>
      </c>
      <c r="I172" s="11" t="s">
        <v>20</v>
      </c>
      <c r="J172" s="11" t="s">
        <v>936</v>
      </c>
      <c r="K172" s="11"/>
      <c r="L172" s="11"/>
    </row>
    <row r="173" spans="1:12">
      <c r="A173" s="10">
        <v>30151</v>
      </c>
      <c r="B173" s="25" t="s">
        <v>357</v>
      </c>
      <c r="C173" s="11" t="s">
        <v>358</v>
      </c>
      <c r="D173" s="12">
        <v>30580</v>
      </c>
      <c r="E173" s="12">
        <v>501</v>
      </c>
      <c r="F173" s="50" t="s">
        <v>915</v>
      </c>
      <c r="G173" s="51" t="s">
        <v>358</v>
      </c>
      <c r="H173" s="13">
        <v>106</v>
      </c>
      <c r="I173" s="11" t="s">
        <v>14</v>
      </c>
      <c r="J173" s="11" t="s">
        <v>936</v>
      </c>
      <c r="K173" s="11"/>
      <c r="L173" s="11"/>
    </row>
    <row r="174" spans="1:12">
      <c r="A174" s="10">
        <v>30153</v>
      </c>
      <c r="B174" s="25" t="s">
        <v>359</v>
      </c>
      <c r="C174" s="11" t="s">
        <v>360</v>
      </c>
      <c r="D174" s="12">
        <v>30450</v>
      </c>
      <c r="E174" s="12">
        <v>112</v>
      </c>
      <c r="F174" s="31" t="s">
        <v>298</v>
      </c>
      <c r="G174" s="32" t="s">
        <v>360</v>
      </c>
      <c r="H174" s="13">
        <v>200</v>
      </c>
      <c r="I174" s="11" t="s">
        <v>1492</v>
      </c>
      <c r="J174" s="11" t="s">
        <v>940</v>
      </c>
      <c r="K174" s="11"/>
      <c r="L174" s="11"/>
    </row>
    <row r="175" spans="1:12">
      <c r="A175" s="10">
        <v>30154</v>
      </c>
      <c r="B175" s="25" t="s">
        <v>361</v>
      </c>
      <c r="C175" s="11" t="s">
        <v>362</v>
      </c>
      <c r="D175" s="12">
        <v>30120</v>
      </c>
      <c r="E175" s="12">
        <v>411</v>
      </c>
      <c r="F175" s="31" t="s">
        <v>330</v>
      </c>
      <c r="G175" s="32" t="s">
        <v>362</v>
      </c>
      <c r="H175" s="13">
        <v>21</v>
      </c>
      <c r="I175" s="11" t="s">
        <v>55</v>
      </c>
      <c r="J175" s="11" t="s">
        <v>940</v>
      </c>
      <c r="K175" s="11">
        <v>1003</v>
      </c>
      <c r="L175" s="11" t="s">
        <v>70</v>
      </c>
    </row>
    <row r="176" spans="1:12">
      <c r="A176" s="10">
        <v>30155</v>
      </c>
      <c r="B176" s="25" t="s">
        <v>363</v>
      </c>
      <c r="C176" s="11" t="s">
        <v>364</v>
      </c>
      <c r="D176" s="12">
        <v>30129</v>
      </c>
      <c r="E176" s="12">
        <v>6000</v>
      </c>
      <c r="F176" s="31" t="s">
        <v>366</v>
      </c>
      <c r="G176" s="32" t="s">
        <v>364</v>
      </c>
      <c r="H176" s="13">
        <v>1</v>
      </c>
      <c r="I176" s="11" t="s">
        <v>21</v>
      </c>
      <c r="J176" s="11" t="s">
        <v>938</v>
      </c>
      <c r="K176" s="11"/>
      <c r="L176" s="11"/>
    </row>
    <row r="177" spans="1:12">
      <c r="A177" s="10">
        <v>30156</v>
      </c>
      <c r="B177" s="25" t="s">
        <v>365</v>
      </c>
      <c r="C177" s="11" t="s">
        <v>366</v>
      </c>
      <c r="D177" s="12">
        <v>30320</v>
      </c>
      <c r="E177" s="12">
        <v>8783</v>
      </c>
      <c r="F177" s="31" t="s">
        <v>366</v>
      </c>
      <c r="G177" s="32" t="s">
        <v>366</v>
      </c>
      <c r="H177" s="13">
        <v>1</v>
      </c>
      <c r="I177" s="11" t="s">
        <v>21</v>
      </c>
      <c r="J177" s="11" t="s">
        <v>942</v>
      </c>
      <c r="K177" s="11"/>
      <c r="L177" s="11"/>
    </row>
    <row r="178" spans="1:12">
      <c r="A178" s="10">
        <v>30158</v>
      </c>
      <c r="B178" s="25" t="s">
        <v>367</v>
      </c>
      <c r="C178" s="11" t="s">
        <v>368</v>
      </c>
      <c r="D178" s="12">
        <v>30360</v>
      </c>
      <c r="E178" s="12">
        <v>416</v>
      </c>
      <c r="F178" s="31" t="s">
        <v>916</v>
      </c>
      <c r="G178" s="32" t="s">
        <v>368</v>
      </c>
      <c r="H178" s="13">
        <v>100</v>
      </c>
      <c r="I178" s="11" t="s">
        <v>15</v>
      </c>
      <c r="J178" s="11" t="s">
        <v>936</v>
      </c>
      <c r="K178" s="11"/>
      <c r="L178" s="11"/>
    </row>
    <row r="179" spans="1:12">
      <c r="A179" s="10">
        <v>30160</v>
      </c>
      <c r="B179" s="25" t="s">
        <v>369</v>
      </c>
      <c r="C179" s="11" t="s">
        <v>370</v>
      </c>
      <c r="D179" s="12">
        <v>30350</v>
      </c>
      <c r="E179" s="12">
        <v>252</v>
      </c>
      <c r="F179" s="31" t="s">
        <v>465</v>
      </c>
      <c r="G179" s="32" t="s">
        <v>370</v>
      </c>
      <c r="H179" s="13">
        <v>105</v>
      </c>
      <c r="I179" s="11" t="s">
        <v>20</v>
      </c>
      <c r="J179" s="11" t="s">
        <v>936</v>
      </c>
      <c r="K179" s="11"/>
      <c r="L179" s="11"/>
    </row>
    <row r="180" spans="1:12">
      <c r="A180" s="10">
        <v>30161</v>
      </c>
      <c r="B180" s="25" t="s">
        <v>371</v>
      </c>
      <c r="C180" s="11" t="s">
        <v>372</v>
      </c>
      <c r="D180" s="12">
        <v>30350</v>
      </c>
      <c r="E180" s="12">
        <v>199</v>
      </c>
      <c r="F180" s="31" t="s">
        <v>465</v>
      </c>
      <c r="G180" s="32" t="s">
        <v>372</v>
      </c>
      <c r="H180" s="13">
        <v>100</v>
      </c>
      <c r="I180" s="11" t="s">
        <v>15</v>
      </c>
      <c r="J180" s="11" t="s">
        <v>936</v>
      </c>
      <c r="K180" s="11"/>
      <c r="L180" s="11"/>
    </row>
    <row r="181" spans="1:12">
      <c r="A181" s="10">
        <v>30162</v>
      </c>
      <c r="B181" s="25" t="s">
        <v>373</v>
      </c>
      <c r="C181" s="11" t="s">
        <v>374</v>
      </c>
      <c r="D181" s="12">
        <v>30140</v>
      </c>
      <c r="E181" s="12">
        <v>714</v>
      </c>
      <c r="F181" s="31" t="s">
        <v>465</v>
      </c>
      <c r="G181" s="32" t="s">
        <v>374</v>
      </c>
      <c r="H181" s="13">
        <v>100</v>
      </c>
      <c r="I181" s="11" t="s">
        <v>15</v>
      </c>
      <c r="J181" s="11" t="s">
        <v>936</v>
      </c>
      <c r="K181" s="11"/>
      <c r="L181" s="11"/>
    </row>
    <row r="182" spans="1:12">
      <c r="A182" s="10">
        <v>30163</v>
      </c>
      <c r="B182" s="25" t="s">
        <v>375</v>
      </c>
      <c r="C182" s="11" t="s">
        <v>376</v>
      </c>
      <c r="D182" s="12">
        <v>30350</v>
      </c>
      <c r="E182" s="12">
        <v>175</v>
      </c>
      <c r="F182" s="31" t="s">
        <v>465</v>
      </c>
      <c r="G182" s="32" t="s">
        <v>376</v>
      </c>
      <c r="H182" s="13">
        <v>1</v>
      </c>
      <c r="I182" s="11" t="s">
        <v>21</v>
      </c>
      <c r="J182" s="11" t="s">
        <v>936</v>
      </c>
      <c r="K182" s="11"/>
      <c r="L182" s="11"/>
    </row>
    <row r="183" spans="1:12">
      <c r="A183" s="10">
        <v>30164</v>
      </c>
      <c r="B183" s="25" t="s">
        <v>377</v>
      </c>
      <c r="C183" s="11" t="s">
        <v>378</v>
      </c>
      <c r="D183" s="12">
        <v>30430</v>
      </c>
      <c r="E183" s="12">
        <v>668</v>
      </c>
      <c r="F183" s="31" t="s">
        <v>491</v>
      </c>
      <c r="G183" s="32" t="s">
        <v>378</v>
      </c>
      <c r="H183" s="13">
        <v>104</v>
      </c>
      <c r="I183" s="11" t="s">
        <v>51</v>
      </c>
      <c r="J183" s="11" t="s">
        <v>936</v>
      </c>
      <c r="K183" s="11"/>
      <c r="L183" s="11"/>
    </row>
    <row r="184" spans="1:12">
      <c r="A184" s="10">
        <v>30165</v>
      </c>
      <c r="B184" s="25" t="s">
        <v>379</v>
      </c>
      <c r="C184" s="11" t="s">
        <v>380</v>
      </c>
      <c r="D184" s="12">
        <v>30340</v>
      </c>
      <c r="E184" s="12">
        <v>1155</v>
      </c>
      <c r="F184" s="31" t="s">
        <v>916</v>
      </c>
      <c r="G184" s="32" t="s">
        <v>380</v>
      </c>
      <c r="H184" s="13">
        <v>100</v>
      </c>
      <c r="I184" s="11" t="s">
        <v>15</v>
      </c>
      <c r="J184" s="11" t="s">
        <v>936</v>
      </c>
      <c r="K184" s="11"/>
      <c r="L184" s="11"/>
    </row>
    <row r="185" spans="1:12">
      <c r="A185" s="10">
        <v>30166</v>
      </c>
      <c r="B185" s="25" t="s">
        <v>381</v>
      </c>
      <c r="C185" s="11" t="s">
        <v>382</v>
      </c>
      <c r="D185" s="12">
        <v>30840</v>
      </c>
      <c r="E185" s="12">
        <v>2507</v>
      </c>
      <c r="F185" s="31" t="s">
        <v>467</v>
      </c>
      <c r="G185" s="32" t="s">
        <v>382</v>
      </c>
      <c r="H185" s="13">
        <v>14</v>
      </c>
      <c r="I185" s="11" t="s">
        <v>61</v>
      </c>
      <c r="J185" s="11" t="s">
        <v>950</v>
      </c>
      <c r="K185" s="11"/>
      <c r="L185" s="11"/>
    </row>
    <row r="186" spans="1:12">
      <c r="A186" s="10">
        <v>30167</v>
      </c>
      <c r="B186" s="25" t="s">
        <v>383</v>
      </c>
      <c r="C186" s="11" t="s">
        <v>384</v>
      </c>
      <c r="D186" s="12">
        <v>30410</v>
      </c>
      <c r="E186" s="12">
        <v>864</v>
      </c>
      <c r="F186" s="31" t="s">
        <v>491</v>
      </c>
      <c r="G186" s="32" t="s">
        <v>384</v>
      </c>
      <c r="H186" s="13">
        <v>104</v>
      </c>
      <c r="I186" s="11" t="s">
        <v>51</v>
      </c>
      <c r="J186" s="11" t="s">
        <v>940</v>
      </c>
      <c r="K186" s="11"/>
      <c r="L186" s="11"/>
    </row>
    <row r="187" spans="1:12">
      <c r="A187" s="10">
        <v>30168</v>
      </c>
      <c r="B187" s="25" t="s">
        <v>385</v>
      </c>
      <c r="C187" s="11" t="s">
        <v>386</v>
      </c>
      <c r="D187" s="12">
        <v>30140</v>
      </c>
      <c r="E187" s="12">
        <v>611</v>
      </c>
      <c r="F187" s="31" t="s">
        <v>298</v>
      </c>
      <c r="G187" s="32" t="s">
        <v>386</v>
      </c>
      <c r="H187" s="13">
        <v>100</v>
      </c>
      <c r="I187" s="11" t="s">
        <v>15</v>
      </c>
      <c r="J187" s="11" t="s">
        <v>940</v>
      </c>
      <c r="K187" s="11"/>
      <c r="L187" s="11"/>
    </row>
    <row r="188" spans="1:12">
      <c r="A188" s="10">
        <v>30169</v>
      </c>
      <c r="B188" s="25" t="s">
        <v>387</v>
      </c>
      <c r="C188" s="11" t="s">
        <v>388</v>
      </c>
      <c r="D188" s="12">
        <v>30540</v>
      </c>
      <c r="E188" s="12">
        <v>5909</v>
      </c>
      <c r="F188" s="31" t="s">
        <v>559</v>
      </c>
      <c r="G188" s="32" t="s">
        <v>388</v>
      </c>
      <c r="H188" s="13">
        <v>1</v>
      </c>
      <c r="I188" s="11" t="s">
        <v>21</v>
      </c>
      <c r="J188" s="11" t="s">
        <v>942</v>
      </c>
      <c r="K188" s="11"/>
      <c r="L188" s="11"/>
    </row>
    <row r="189" spans="1:12">
      <c r="A189" s="10">
        <v>30170</v>
      </c>
      <c r="B189" s="25" t="s">
        <v>389</v>
      </c>
      <c r="C189" s="11" t="s">
        <v>390</v>
      </c>
      <c r="D189" s="12">
        <v>30120</v>
      </c>
      <c r="E189" s="12">
        <v>946</v>
      </c>
      <c r="F189" s="31" t="s">
        <v>330</v>
      </c>
      <c r="G189" s="32" t="s">
        <v>390</v>
      </c>
      <c r="H189" s="13">
        <v>21</v>
      </c>
      <c r="I189" s="11" t="s">
        <v>55</v>
      </c>
      <c r="J189" s="11" t="s">
        <v>940</v>
      </c>
      <c r="K189" s="11">
        <v>1003</v>
      </c>
      <c r="L189" s="11" t="s">
        <v>70</v>
      </c>
    </row>
    <row r="190" spans="1:12">
      <c r="A190" s="10">
        <v>30171</v>
      </c>
      <c r="B190" s="25" t="s">
        <v>391</v>
      </c>
      <c r="C190" s="11" t="s">
        <v>392</v>
      </c>
      <c r="D190" s="12">
        <v>30410</v>
      </c>
      <c r="E190" s="12">
        <v>1579</v>
      </c>
      <c r="F190" s="31" t="s">
        <v>491</v>
      </c>
      <c r="G190" s="32" t="s">
        <v>392</v>
      </c>
      <c r="H190" s="13">
        <v>104</v>
      </c>
      <c r="I190" s="11" t="s">
        <v>51</v>
      </c>
      <c r="J190" s="11" t="s">
        <v>940</v>
      </c>
      <c r="K190" s="11"/>
      <c r="L190" s="11"/>
    </row>
    <row r="191" spans="1:12">
      <c r="A191" s="10">
        <v>30172</v>
      </c>
      <c r="B191" s="25" t="s">
        <v>393</v>
      </c>
      <c r="C191" s="11" t="s">
        <v>394</v>
      </c>
      <c r="D191" s="12">
        <v>30170</v>
      </c>
      <c r="E191" s="12">
        <v>688</v>
      </c>
      <c r="F191" s="31" t="s">
        <v>465</v>
      </c>
      <c r="G191" s="32" t="s">
        <v>394</v>
      </c>
      <c r="H191" s="13">
        <v>105</v>
      </c>
      <c r="I191" s="11" t="s">
        <v>20</v>
      </c>
      <c r="J191" s="11" t="s">
        <v>940</v>
      </c>
      <c r="K191" s="11"/>
      <c r="L191" s="11"/>
    </row>
    <row r="192" spans="1:12">
      <c r="A192" s="10">
        <v>30173</v>
      </c>
      <c r="B192" s="25" t="s">
        <v>395</v>
      </c>
      <c r="C192" s="11" t="s">
        <v>396</v>
      </c>
      <c r="D192" s="12">
        <v>30340</v>
      </c>
      <c r="E192" s="12">
        <v>1512</v>
      </c>
      <c r="F192" s="50" t="s">
        <v>915</v>
      </c>
      <c r="G192" s="51" t="s">
        <v>396</v>
      </c>
      <c r="H192" s="13">
        <v>100</v>
      </c>
      <c r="I192" s="11" t="s">
        <v>15</v>
      </c>
      <c r="J192" s="11" t="s">
        <v>936</v>
      </c>
      <c r="K192" s="11"/>
      <c r="L192" s="11"/>
    </row>
    <row r="193" spans="1:12">
      <c r="A193" s="10">
        <v>30354</v>
      </c>
      <c r="B193" s="25" t="s">
        <v>397</v>
      </c>
      <c r="C193" s="11" t="s">
        <v>398</v>
      </c>
      <c r="D193" s="12">
        <v>30350</v>
      </c>
      <c r="E193" s="12">
        <v>201</v>
      </c>
      <c r="F193" s="31" t="s">
        <v>465</v>
      </c>
      <c r="G193" s="32" t="s">
        <v>398</v>
      </c>
      <c r="H193" s="13">
        <v>1</v>
      </c>
      <c r="I193" s="11" t="s">
        <v>21</v>
      </c>
      <c r="J193" s="11" t="s">
        <v>936</v>
      </c>
      <c r="K193" s="11"/>
      <c r="L193" s="11"/>
    </row>
    <row r="194" spans="1:12">
      <c r="A194" s="10">
        <v>30174</v>
      </c>
      <c r="B194" s="25" t="s">
        <v>399</v>
      </c>
      <c r="C194" s="11" t="s">
        <v>400</v>
      </c>
      <c r="D194" s="12">
        <v>30700</v>
      </c>
      <c r="E194" s="12">
        <v>1561</v>
      </c>
      <c r="F194" s="31" t="s">
        <v>710</v>
      </c>
      <c r="G194" s="32" t="s">
        <v>400</v>
      </c>
      <c r="H194" s="13">
        <v>106</v>
      </c>
      <c r="I194" s="11" t="s">
        <v>14</v>
      </c>
      <c r="J194" s="11" t="s">
        <v>936</v>
      </c>
      <c r="K194" s="11"/>
      <c r="L194" s="11"/>
    </row>
    <row r="195" spans="1:12">
      <c r="A195" s="10">
        <v>30175</v>
      </c>
      <c r="B195" s="25" t="s">
        <v>401</v>
      </c>
      <c r="C195" s="11" t="s">
        <v>402</v>
      </c>
      <c r="D195" s="12">
        <v>30630</v>
      </c>
      <c r="E195" s="12">
        <v>148</v>
      </c>
      <c r="F195" s="31" t="s">
        <v>449</v>
      </c>
      <c r="G195" s="32" t="s">
        <v>402</v>
      </c>
      <c r="H195" s="13">
        <v>101</v>
      </c>
      <c r="I195" s="11" t="s">
        <v>28</v>
      </c>
      <c r="J195" s="11" t="s">
        <v>936</v>
      </c>
      <c r="K195" s="11"/>
      <c r="L195" s="11"/>
    </row>
    <row r="196" spans="1:12">
      <c r="A196" s="10">
        <v>30176</v>
      </c>
      <c r="B196" s="25" t="s">
        <v>403</v>
      </c>
      <c r="C196" s="11" t="s">
        <v>404</v>
      </c>
      <c r="D196" s="12">
        <v>30120</v>
      </c>
      <c r="E196" s="12">
        <v>206</v>
      </c>
      <c r="F196" s="31" t="s">
        <v>330</v>
      </c>
      <c r="G196" s="32" t="s">
        <v>404</v>
      </c>
      <c r="H196" s="13">
        <v>21</v>
      </c>
      <c r="I196" s="11" t="s">
        <v>55</v>
      </c>
      <c r="J196" s="11" t="s">
        <v>944</v>
      </c>
      <c r="K196" s="11">
        <v>1003</v>
      </c>
      <c r="L196" s="11" t="s">
        <v>70</v>
      </c>
    </row>
    <row r="197" spans="1:12">
      <c r="A197" s="10">
        <v>30177</v>
      </c>
      <c r="B197" s="25" t="s">
        <v>405</v>
      </c>
      <c r="C197" s="11" t="s">
        <v>406</v>
      </c>
      <c r="D197" s="12">
        <v>30360</v>
      </c>
      <c r="E197" s="12">
        <v>652</v>
      </c>
      <c r="F197" s="31" t="s">
        <v>916</v>
      </c>
      <c r="G197" s="32" t="s">
        <v>406</v>
      </c>
      <c r="H197" s="13">
        <v>100</v>
      </c>
      <c r="I197" s="11" t="s">
        <v>15</v>
      </c>
      <c r="J197" s="11" t="s">
        <v>936</v>
      </c>
      <c r="K197" s="11"/>
      <c r="L197" s="11"/>
    </row>
    <row r="198" spans="1:12">
      <c r="A198" s="10">
        <v>30178</v>
      </c>
      <c r="B198" s="25" t="s">
        <v>407</v>
      </c>
      <c r="C198" s="11" t="s">
        <v>408</v>
      </c>
      <c r="D198" s="12">
        <v>30150</v>
      </c>
      <c r="E198" s="12">
        <v>1476</v>
      </c>
      <c r="F198" s="31" t="s">
        <v>489</v>
      </c>
      <c r="G198" s="32" t="s">
        <v>408</v>
      </c>
      <c r="H198" s="13">
        <v>102</v>
      </c>
      <c r="I198" s="11" t="s">
        <v>33</v>
      </c>
      <c r="J198" s="11" t="s">
        <v>939</v>
      </c>
      <c r="K198" s="11"/>
      <c r="L198" s="11"/>
    </row>
    <row r="199" spans="1:12">
      <c r="A199" s="10">
        <v>30179</v>
      </c>
      <c r="B199" s="25" t="s">
        <v>409</v>
      </c>
      <c r="C199" s="11" t="s">
        <v>410</v>
      </c>
      <c r="D199" s="12">
        <v>30490</v>
      </c>
      <c r="E199" s="12">
        <v>3190</v>
      </c>
      <c r="F199" s="31" t="s">
        <v>467</v>
      </c>
      <c r="G199" s="32" t="s">
        <v>410</v>
      </c>
      <c r="H199" s="13">
        <v>14</v>
      </c>
      <c r="I199" s="11" t="s">
        <v>61</v>
      </c>
      <c r="J199" s="11" t="s">
        <v>949</v>
      </c>
      <c r="K199" s="11"/>
      <c r="L199" s="11"/>
    </row>
    <row r="200" spans="1:12">
      <c r="A200" s="10">
        <v>30180</v>
      </c>
      <c r="B200" s="25" t="s">
        <v>411</v>
      </c>
      <c r="C200" s="11" t="s">
        <v>412</v>
      </c>
      <c r="D200" s="12">
        <v>30190</v>
      </c>
      <c r="E200" s="12">
        <v>645</v>
      </c>
      <c r="F200" s="31" t="s">
        <v>154</v>
      </c>
      <c r="G200" s="32" t="s">
        <v>412</v>
      </c>
      <c r="H200" s="13">
        <v>1</v>
      </c>
      <c r="I200" s="11" t="s">
        <v>21</v>
      </c>
      <c r="J200" s="11" t="s">
        <v>936</v>
      </c>
      <c r="K200" s="11"/>
      <c r="L200" s="11"/>
    </row>
    <row r="201" spans="1:12">
      <c r="A201" s="10">
        <v>30181</v>
      </c>
      <c r="B201" s="25" t="s">
        <v>413</v>
      </c>
      <c r="C201" s="11" t="s">
        <v>414</v>
      </c>
      <c r="D201" s="12">
        <v>30260</v>
      </c>
      <c r="E201" s="12">
        <v>349</v>
      </c>
      <c r="F201" s="31" t="s">
        <v>154</v>
      </c>
      <c r="G201" s="32" t="s">
        <v>414</v>
      </c>
      <c r="H201" s="13">
        <v>19</v>
      </c>
      <c r="I201" s="11" t="s">
        <v>65</v>
      </c>
      <c r="J201" s="11" t="s">
        <v>936</v>
      </c>
      <c r="K201" s="11"/>
      <c r="L201" s="11"/>
    </row>
    <row r="202" spans="1:12">
      <c r="A202" s="10">
        <v>30182</v>
      </c>
      <c r="B202" s="25" t="s">
        <v>415</v>
      </c>
      <c r="C202" s="11" t="s">
        <v>416</v>
      </c>
      <c r="D202" s="12">
        <v>30730</v>
      </c>
      <c r="E202" s="12">
        <v>1096</v>
      </c>
      <c r="F202" s="31" t="s">
        <v>154</v>
      </c>
      <c r="G202" s="32" t="s">
        <v>416</v>
      </c>
      <c r="H202" s="13">
        <v>19</v>
      </c>
      <c r="I202" s="11" t="s">
        <v>65</v>
      </c>
      <c r="J202" s="11" t="s">
        <v>936</v>
      </c>
      <c r="K202" s="11"/>
      <c r="L202" s="11"/>
    </row>
    <row r="203" spans="1:12">
      <c r="A203" s="10">
        <v>30183</v>
      </c>
      <c r="B203" s="25" t="s">
        <v>417</v>
      </c>
      <c r="C203" s="11" t="s">
        <v>418</v>
      </c>
      <c r="D203" s="12">
        <v>30350</v>
      </c>
      <c r="E203" s="12">
        <v>606</v>
      </c>
      <c r="F203" s="31" t="s">
        <v>465</v>
      </c>
      <c r="G203" s="32" t="s">
        <v>418</v>
      </c>
      <c r="H203" s="13">
        <v>1</v>
      </c>
      <c r="I203" s="11" t="s">
        <v>21</v>
      </c>
      <c r="J203" s="11" t="s">
        <v>936</v>
      </c>
      <c r="K203" s="11"/>
      <c r="L203" s="11"/>
    </row>
    <row r="204" spans="1:12">
      <c r="A204" s="10">
        <v>30184</v>
      </c>
      <c r="B204" s="25" t="s">
        <v>419</v>
      </c>
      <c r="C204" s="11" t="s">
        <v>420</v>
      </c>
      <c r="D204" s="12">
        <v>30190</v>
      </c>
      <c r="E204" s="12">
        <v>1289</v>
      </c>
      <c r="F204" s="31" t="s">
        <v>465</v>
      </c>
      <c r="G204" s="32" t="s">
        <v>420</v>
      </c>
      <c r="H204" s="13">
        <v>106</v>
      </c>
      <c r="I204" s="11" t="s">
        <v>14</v>
      </c>
      <c r="J204" s="11" t="s">
        <v>936</v>
      </c>
      <c r="K204" s="11"/>
      <c r="L204" s="11"/>
    </row>
    <row r="205" spans="1:12">
      <c r="A205" s="10">
        <v>30185</v>
      </c>
      <c r="B205" s="25" t="s">
        <v>421</v>
      </c>
      <c r="C205" s="11" t="s">
        <v>422</v>
      </c>
      <c r="D205" s="12">
        <v>30121</v>
      </c>
      <c r="E205" s="12">
        <v>1348</v>
      </c>
      <c r="F205" s="31" t="s">
        <v>722</v>
      </c>
      <c r="G205" s="32" t="s">
        <v>422</v>
      </c>
      <c r="H205" s="13">
        <v>24</v>
      </c>
      <c r="I205" s="11" t="s">
        <v>32</v>
      </c>
      <c r="J205" s="11" t="s">
        <v>942</v>
      </c>
      <c r="K205" s="11"/>
      <c r="L205" s="11"/>
    </row>
    <row r="206" spans="1:12">
      <c r="A206" s="10">
        <v>30186</v>
      </c>
      <c r="B206" s="25" t="s">
        <v>423</v>
      </c>
      <c r="C206" s="11" t="s">
        <v>424</v>
      </c>
      <c r="D206" s="12">
        <v>30114</v>
      </c>
      <c r="E206" s="12">
        <v>1596</v>
      </c>
      <c r="F206" s="31" t="s">
        <v>154</v>
      </c>
      <c r="G206" s="32" t="s">
        <v>424</v>
      </c>
      <c r="H206" s="13">
        <v>24</v>
      </c>
      <c r="I206" s="11" t="s">
        <v>32</v>
      </c>
      <c r="J206" s="11" t="s">
        <v>936</v>
      </c>
      <c r="K206" s="11"/>
      <c r="L206" s="11"/>
    </row>
    <row r="207" spans="1:12">
      <c r="A207" s="10">
        <v>30187</v>
      </c>
      <c r="B207" s="25" t="s">
        <v>425</v>
      </c>
      <c r="C207" s="11" t="s">
        <v>426</v>
      </c>
      <c r="D207" s="12">
        <v>30580</v>
      </c>
      <c r="E207" s="12">
        <v>320</v>
      </c>
      <c r="F207" s="31" t="s">
        <v>491</v>
      </c>
      <c r="G207" s="32" t="s">
        <v>426</v>
      </c>
      <c r="H207" s="13">
        <v>104</v>
      </c>
      <c r="I207" s="11" t="s">
        <v>51</v>
      </c>
      <c r="J207" s="11" t="s">
        <v>936</v>
      </c>
      <c r="K207" s="11"/>
      <c r="L207" s="11"/>
    </row>
    <row r="208" spans="1:12">
      <c r="A208" s="10">
        <v>30188</v>
      </c>
      <c r="B208" s="25" t="s">
        <v>427</v>
      </c>
      <c r="C208" s="11" t="s">
        <v>428</v>
      </c>
      <c r="D208" s="12">
        <v>30360</v>
      </c>
      <c r="E208" s="12">
        <v>719</v>
      </c>
      <c r="F208" s="31" t="s">
        <v>465</v>
      </c>
      <c r="G208" s="32" t="s">
        <v>428</v>
      </c>
      <c r="H208" s="13">
        <v>100</v>
      </c>
      <c r="I208" s="11" t="s">
        <v>15</v>
      </c>
      <c r="J208" s="11" t="s">
        <v>936</v>
      </c>
      <c r="K208" s="11"/>
      <c r="L208" s="11"/>
    </row>
    <row r="209" spans="1:12">
      <c r="A209" s="10">
        <v>30189</v>
      </c>
      <c r="B209" s="25" t="s">
        <v>429</v>
      </c>
      <c r="C209" s="11" t="s">
        <v>430</v>
      </c>
      <c r="D209" s="12" t="s">
        <v>431</v>
      </c>
      <c r="E209" s="12">
        <v>148179</v>
      </c>
      <c r="F209" s="31" t="s">
        <v>430</v>
      </c>
      <c r="G209" s="32" t="s">
        <v>430</v>
      </c>
      <c r="H209" s="13">
        <v>1</v>
      </c>
      <c r="I209" s="11" t="s">
        <v>21</v>
      </c>
      <c r="J209" s="11" t="s">
        <v>942</v>
      </c>
      <c r="K209" s="11"/>
      <c r="L209" s="11"/>
    </row>
    <row r="210" spans="1:12">
      <c r="A210" s="10">
        <v>30191</v>
      </c>
      <c r="B210" s="25" t="s">
        <v>432</v>
      </c>
      <c r="C210" s="11" t="s">
        <v>433</v>
      </c>
      <c r="D210" s="12">
        <v>30200</v>
      </c>
      <c r="E210" s="12">
        <v>1130</v>
      </c>
      <c r="F210" s="31" t="s">
        <v>96</v>
      </c>
      <c r="G210" s="32" t="s">
        <v>433</v>
      </c>
      <c r="H210" s="13">
        <v>101</v>
      </c>
      <c r="I210" s="11" t="s">
        <v>28</v>
      </c>
      <c r="J210" s="11" t="s">
        <v>939</v>
      </c>
      <c r="K210" s="11"/>
      <c r="L210" s="11"/>
    </row>
    <row r="211" spans="1:12">
      <c r="A211" s="10">
        <v>30192</v>
      </c>
      <c r="B211" s="25" t="s">
        <v>434</v>
      </c>
      <c r="C211" s="11" t="s">
        <v>435</v>
      </c>
      <c r="D211" s="12">
        <v>30260</v>
      </c>
      <c r="E211" s="12">
        <v>415</v>
      </c>
      <c r="F211" s="31" t="s">
        <v>465</v>
      </c>
      <c r="G211" s="32" t="s">
        <v>435</v>
      </c>
      <c r="H211" s="13">
        <v>105</v>
      </c>
      <c r="I211" s="11" t="s">
        <v>20</v>
      </c>
      <c r="J211" s="11" t="s">
        <v>936</v>
      </c>
      <c r="K211" s="11"/>
      <c r="L211" s="11"/>
    </row>
    <row r="212" spans="1:12">
      <c r="A212" s="10">
        <v>30193</v>
      </c>
      <c r="B212" s="25" t="s">
        <v>436</v>
      </c>
      <c r="C212" s="11" t="s">
        <v>437</v>
      </c>
      <c r="D212" s="12">
        <v>30730</v>
      </c>
      <c r="E212" s="12">
        <v>566</v>
      </c>
      <c r="F212" s="31" t="s">
        <v>154</v>
      </c>
      <c r="G212" s="32" t="s">
        <v>437</v>
      </c>
      <c r="H212" s="13">
        <v>19</v>
      </c>
      <c r="I212" s="11" t="s">
        <v>65</v>
      </c>
      <c r="J212" s="11" t="s">
        <v>936</v>
      </c>
      <c r="K212" s="11"/>
      <c r="L212" s="11"/>
    </row>
    <row r="213" spans="1:12">
      <c r="A213" s="10">
        <v>30194</v>
      </c>
      <c r="B213" s="25" t="s">
        <v>438</v>
      </c>
      <c r="C213" s="11" t="s">
        <v>439</v>
      </c>
      <c r="D213" s="12">
        <v>30160</v>
      </c>
      <c r="E213" s="12">
        <v>296</v>
      </c>
      <c r="F213" s="31" t="s">
        <v>491</v>
      </c>
      <c r="G213" s="32" t="s">
        <v>439</v>
      </c>
      <c r="H213" s="13">
        <v>104</v>
      </c>
      <c r="I213" s="11" t="s">
        <v>51</v>
      </c>
      <c r="J213" s="11" t="s">
        <v>940</v>
      </c>
      <c r="K213" s="11"/>
      <c r="L213" s="11"/>
    </row>
    <row r="214" spans="1:12">
      <c r="A214" s="10">
        <v>30195</v>
      </c>
      <c r="B214" s="25" t="s">
        <v>440</v>
      </c>
      <c r="C214" s="11" t="s">
        <v>441</v>
      </c>
      <c r="D214" s="12">
        <v>30124</v>
      </c>
      <c r="E214" s="12">
        <v>41</v>
      </c>
      <c r="F214" s="31" t="s">
        <v>330</v>
      </c>
      <c r="G214" s="32" t="s">
        <v>441</v>
      </c>
      <c r="H214" s="13">
        <v>103</v>
      </c>
      <c r="I214" s="11" t="s">
        <v>47</v>
      </c>
      <c r="J214" s="11" t="s">
        <v>940</v>
      </c>
      <c r="K214" s="11"/>
      <c r="L214" s="11"/>
    </row>
    <row r="215" spans="1:12">
      <c r="A215" s="10">
        <v>30199</v>
      </c>
      <c r="B215" s="25" t="s">
        <v>442</v>
      </c>
      <c r="C215" s="11" t="s">
        <v>443</v>
      </c>
      <c r="D215" s="12">
        <v>30120</v>
      </c>
      <c r="E215" s="12">
        <v>62</v>
      </c>
      <c r="F215" s="31" t="s">
        <v>330</v>
      </c>
      <c r="G215" s="32" t="s">
        <v>443</v>
      </c>
      <c r="H215" s="13">
        <v>21</v>
      </c>
      <c r="I215" s="11" t="s">
        <v>55</v>
      </c>
      <c r="J215" s="11" t="s">
        <v>940</v>
      </c>
      <c r="K215" s="11">
        <v>1003</v>
      </c>
      <c r="L215" s="11" t="s">
        <v>70</v>
      </c>
    </row>
    <row r="216" spans="1:12">
      <c r="A216" s="10">
        <v>30200</v>
      </c>
      <c r="B216" s="25" t="s">
        <v>444</v>
      </c>
      <c r="C216" s="11" t="s">
        <v>445</v>
      </c>
      <c r="D216" s="12">
        <v>30170</v>
      </c>
      <c r="E216" s="12">
        <v>869</v>
      </c>
      <c r="F216" s="31" t="s">
        <v>330</v>
      </c>
      <c r="G216" s="32" t="s">
        <v>445</v>
      </c>
      <c r="H216" s="13">
        <v>105</v>
      </c>
      <c r="I216" s="11" t="s">
        <v>20</v>
      </c>
      <c r="J216" s="11" t="s">
        <v>936</v>
      </c>
      <c r="K216" s="11"/>
      <c r="L216" s="11"/>
    </row>
    <row r="217" spans="1:12">
      <c r="A217" s="10">
        <v>30201</v>
      </c>
      <c r="B217" s="25" t="s">
        <v>446</v>
      </c>
      <c r="C217" s="11" t="s">
        <v>447</v>
      </c>
      <c r="D217" s="12">
        <v>30450</v>
      </c>
      <c r="E217" s="12">
        <v>354</v>
      </c>
      <c r="F217" s="31" t="s">
        <v>298</v>
      </c>
      <c r="G217" s="32" t="s">
        <v>447</v>
      </c>
      <c r="H217" s="13">
        <v>200</v>
      </c>
      <c r="I217" s="11" t="s">
        <v>1492</v>
      </c>
      <c r="J217" s="11" t="s">
        <v>940</v>
      </c>
      <c r="K217" s="11"/>
      <c r="L217" s="11"/>
    </row>
    <row r="218" spans="1:12">
      <c r="A218" s="10">
        <v>30202</v>
      </c>
      <c r="B218" s="25" t="s">
        <v>448</v>
      </c>
      <c r="C218" s="11" t="s">
        <v>449</v>
      </c>
      <c r="D218" s="12">
        <v>30130</v>
      </c>
      <c r="E218" s="12">
        <v>10906</v>
      </c>
      <c r="F218" s="31" t="s">
        <v>449</v>
      </c>
      <c r="G218" s="32" t="s">
        <v>449</v>
      </c>
      <c r="H218" s="13">
        <v>101</v>
      </c>
      <c r="I218" s="11" t="s">
        <v>28</v>
      </c>
      <c r="J218" s="11" t="s">
        <v>943</v>
      </c>
      <c r="K218" s="11"/>
      <c r="L218" s="11"/>
    </row>
    <row r="219" spans="1:12">
      <c r="A219" s="10">
        <v>30203</v>
      </c>
      <c r="B219" s="25" t="s">
        <v>450</v>
      </c>
      <c r="C219" s="11" t="s">
        <v>451</v>
      </c>
      <c r="D219" s="12">
        <v>30530</v>
      </c>
      <c r="E219" s="12">
        <v>371</v>
      </c>
      <c r="F219" s="31" t="s">
        <v>298</v>
      </c>
      <c r="G219" s="32" t="s">
        <v>451</v>
      </c>
      <c r="H219" s="13">
        <v>100</v>
      </c>
      <c r="I219" s="11" t="s">
        <v>15</v>
      </c>
      <c r="J219" s="11" t="s">
        <v>940</v>
      </c>
      <c r="K219" s="11"/>
      <c r="L219" s="11"/>
    </row>
    <row r="220" spans="1:12">
      <c r="A220" s="10">
        <v>30204</v>
      </c>
      <c r="B220" s="25" t="s">
        <v>452</v>
      </c>
      <c r="C220" s="11" t="s">
        <v>453</v>
      </c>
      <c r="D220" s="12">
        <v>30500</v>
      </c>
      <c r="E220" s="12">
        <v>330</v>
      </c>
      <c r="F220" s="31" t="s">
        <v>491</v>
      </c>
      <c r="G220" s="32" t="s">
        <v>453</v>
      </c>
      <c r="H220" s="13">
        <v>104</v>
      </c>
      <c r="I220" s="11" t="s">
        <v>51</v>
      </c>
      <c r="J220" s="11" t="s">
        <v>936</v>
      </c>
      <c r="K220" s="11"/>
      <c r="L220" s="11"/>
    </row>
    <row r="221" spans="1:12">
      <c r="A221" s="10">
        <v>30205</v>
      </c>
      <c r="B221" s="25" t="s">
        <v>454</v>
      </c>
      <c r="C221" s="11" t="s">
        <v>455</v>
      </c>
      <c r="D221" s="12">
        <v>30330</v>
      </c>
      <c r="E221" s="12">
        <v>229</v>
      </c>
      <c r="F221" s="31" t="s">
        <v>710</v>
      </c>
      <c r="G221" s="32" t="s">
        <v>455</v>
      </c>
      <c r="H221" s="13">
        <v>106</v>
      </c>
      <c r="I221" s="11" t="s">
        <v>14</v>
      </c>
      <c r="J221" s="11" t="s">
        <v>943</v>
      </c>
      <c r="K221" s="11"/>
      <c r="L221" s="11"/>
    </row>
    <row r="222" spans="1:12">
      <c r="A222" s="10">
        <v>30206</v>
      </c>
      <c r="B222" s="25" t="s">
        <v>456</v>
      </c>
      <c r="C222" s="11" t="s">
        <v>457</v>
      </c>
      <c r="D222" s="12">
        <v>30320</v>
      </c>
      <c r="E222" s="12">
        <v>4147</v>
      </c>
      <c r="F222" s="31" t="s">
        <v>366</v>
      </c>
      <c r="G222" s="32" t="s">
        <v>457</v>
      </c>
      <c r="H222" s="13">
        <v>1</v>
      </c>
      <c r="I222" s="11" t="s">
        <v>21</v>
      </c>
      <c r="J222" s="11" t="s">
        <v>936</v>
      </c>
      <c r="K222" s="11">
        <v>1002</v>
      </c>
      <c r="L222" s="11" t="s">
        <v>150</v>
      </c>
    </row>
    <row r="223" spans="1:12">
      <c r="A223" s="10">
        <v>30207</v>
      </c>
      <c r="B223" s="25" t="s">
        <v>458</v>
      </c>
      <c r="C223" s="11" t="s">
        <v>459</v>
      </c>
      <c r="D223" s="12">
        <v>30210</v>
      </c>
      <c r="E223" s="12">
        <v>627</v>
      </c>
      <c r="F223" s="31" t="s">
        <v>467</v>
      </c>
      <c r="G223" s="32" t="s">
        <v>459</v>
      </c>
      <c r="H223" s="13">
        <v>14</v>
      </c>
      <c r="I223" s="11" t="s">
        <v>61</v>
      </c>
      <c r="J223" s="11" t="s">
        <v>936</v>
      </c>
      <c r="K223" s="11"/>
      <c r="L223" s="11"/>
    </row>
    <row r="224" spans="1:12">
      <c r="A224" s="10">
        <v>30208</v>
      </c>
      <c r="B224" s="25" t="s">
        <v>460</v>
      </c>
      <c r="C224" s="11" t="s">
        <v>461</v>
      </c>
      <c r="D224" s="12">
        <v>30610</v>
      </c>
      <c r="E224" s="12">
        <v>37</v>
      </c>
      <c r="F224" s="31" t="s">
        <v>465</v>
      </c>
      <c r="G224" s="32" t="s">
        <v>461</v>
      </c>
      <c r="H224" s="13">
        <v>105</v>
      </c>
      <c r="I224" s="11" t="s">
        <v>20</v>
      </c>
      <c r="J224" s="11" t="s">
        <v>936</v>
      </c>
      <c r="K224" s="11"/>
      <c r="L224" s="11"/>
    </row>
    <row r="225" spans="1:12">
      <c r="A225" s="10">
        <v>30209</v>
      </c>
      <c r="B225" s="25" t="s">
        <v>462</v>
      </c>
      <c r="C225" s="11" t="s">
        <v>463</v>
      </c>
      <c r="D225" s="12">
        <v>30131</v>
      </c>
      <c r="E225" s="12">
        <v>4132</v>
      </c>
      <c r="F225" s="31" t="s">
        <v>738</v>
      </c>
      <c r="G225" s="32" t="s">
        <v>463</v>
      </c>
      <c r="H225" s="13">
        <v>102</v>
      </c>
      <c r="I225" s="11" t="s">
        <v>33</v>
      </c>
      <c r="J225" s="11" t="s">
        <v>939</v>
      </c>
      <c r="K225" s="11"/>
      <c r="L225" s="11"/>
    </row>
    <row r="226" spans="1:12">
      <c r="A226" s="10">
        <v>30210</v>
      </c>
      <c r="B226" s="25" t="s">
        <v>464</v>
      </c>
      <c r="C226" s="11" t="s">
        <v>465</v>
      </c>
      <c r="D226" s="12">
        <v>30260</v>
      </c>
      <c r="E226" s="12">
        <v>2915</v>
      </c>
      <c r="F226" s="31" t="s">
        <v>465</v>
      </c>
      <c r="G226" s="32" t="s">
        <v>465</v>
      </c>
      <c r="H226" s="13">
        <v>105</v>
      </c>
      <c r="I226" s="11" t="s">
        <v>20</v>
      </c>
      <c r="J226" s="11" t="s">
        <v>936</v>
      </c>
      <c r="K226" s="11"/>
      <c r="L226" s="11"/>
    </row>
    <row r="227" spans="1:12">
      <c r="A227" s="10">
        <v>30211</v>
      </c>
      <c r="B227" s="25" t="s">
        <v>466</v>
      </c>
      <c r="C227" s="11" t="s">
        <v>467</v>
      </c>
      <c r="D227" s="12">
        <v>30129</v>
      </c>
      <c r="E227" s="12">
        <v>4023</v>
      </c>
      <c r="F227" s="31" t="s">
        <v>467</v>
      </c>
      <c r="G227" s="32" t="s">
        <v>467</v>
      </c>
      <c r="H227" s="13">
        <v>1</v>
      </c>
      <c r="I227" s="11" t="s">
        <v>21</v>
      </c>
      <c r="J227" s="11" t="s">
        <v>938</v>
      </c>
      <c r="K227" s="11"/>
      <c r="L227" s="11"/>
    </row>
    <row r="228" spans="1:12">
      <c r="A228" s="10">
        <v>30212</v>
      </c>
      <c r="B228" s="25" t="s">
        <v>468</v>
      </c>
      <c r="C228" s="11" t="s">
        <v>469</v>
      </c>
      <c r="D228" s="12">
        <v>30210</v>
      </c>
      <c r="E228" s="12">
        <v>2415</v>
      </c>
      <c r="F228" s="31" t="s">
        <v>467</v>
      </c>
      <c r="G228" s="32" t="s">
        <v>469</v>
      </c>
      <c r="H228" s="13">
        <v>14</v>
      </c>
      <c r="I228" s="11" t="s">
        <v>61</v>
      </c>
      <c r="J228" s="11" t="s">
        <v>943</v>
      </c>
      <c r="K228" s="11">
        <v>1002</v>
      </c>
      <c r="L228" s="11" t="s">
        <v>150</v>
      </c>
    </row>
    <row r="229" spans="1:12">
      <c r="A229" s="10">
        <v>30213</v>
      </c>
      <c r="B229" s="25" t="s">
        <v>470</v>
      </c>
      <c r="C229" s="11" t="s">
        <v>471</v>
      </c>
      <c r="D229" s="12">
        <v>30750</v>
      </c>
      <c r="E229" s="12">
        <v>28</v>
      </c>
      <c r="F229" s="31" t="s">
        <v>330</v>
      </c>
      <c r="G229" s="32" t="s">
        <v>471</v>
      </c>
      <c r="H229" s="13">
        <v>103</v>
      </c>
      <c r="I229" s="11" t="s">
        <v>47</v>
      </c>
      <c r="J229" s="11" t="s">
        <v>944</v>
      </c>
      <c r="K229" s="11"/>
      <c r="L229" s="11"/>
    </row>
    <row r="230" spans="1:12">
      <c r="A230" s="10">
        <v>30214</v>
      </c>
      <c r="B230" s="25" t="s">
        <v>472</v>
      </c>
      <c r="C230" s="11" t="s">
        <v>473</v>
      </c>
      <c r="D230" s="12">
        <v>30720</v>
      </c>
      <c r="E230" s="12">
        <v>1859</v>
      </c>
      <c r="F230" s="31" t="s">
        <v>914</v>
      </c>
      <c r="G230" s="32" t="s">
        <v>473</v>
      </c>
      <c r="H230" s="13">
        <v>100</v>
      </c>
      <c r="I230" s="11" t="s">
        <v>15</v>
      </c>
      <c r="J230" s="11" t="s">
        <v>936</v>
      </c>
      <c r="K230" s="11"/>
      <c r="L230" s="11"/>
    </row>
    <row r="231" spans="1:12">
      <c r="A231" s="10">
        <v>30215</v>
      </c>
      <c r="B231" s="25" t="s">
        <v>474</v>
      </c>
      <c r="C231" s="11" t="s">
        <v>475</v>
      </c>
      <c r="D231" s="12">
        <v>30430</v>
      </c>
      <c r="E231" s="12">
        <v>357</v>
      </c>
      <c r="F231" s="31" t="s">
        <v>491</v>
      </c>
      <c r="G231" s="32" t="s">
        <v>475</v>
      </c>
      <c r="H231" s="13">
        <v>104</v>
      </c>
      <c r="I231" s="11" t="s">
        <v>51</v>
      </c>
      <c r="J231" s="11" t="s">
        <v>936</v>
      </c>
      <c r="K231" s="11"/>
      <c r="L231" s="11"/>
    </row>
    <row r="232" spans="1:12">
      <c r="A232" s="10">
        <v>30216</v>
      </c>
      <c r="B232" s="25" t="s">
        <v>476</v>
      </c>
      <c r="C232" s="11" t="s">
        <v>477</v>
      </c>
      <c r="D232" s="12">
        <v>30160</v>
      </c>
      <c r="E232" s="12">
        <v>900</v>
      </c>
      <c r="F232" s="31" t="s">
        <v>491</v>
      </c>
      <c r="G232" s="32" t="s">
        <v>477</v>
      </c>
      <c r="H232" s="13">
        <v>104</v>
      </c>
      <c r="I232" s="11" t="s">
        <v>51</v>
      </c>
      <c r="J232" s="11" t="s">
        <v>940</v>
      </c>
      <c r="K232" s="11"/>
      <c r="L232" s="11"/>
    </row>
    <row r="233" spans="1:12">
      <c r="A233" s="10">
        <v>30217</v>
      </c>
      <c r="B233" s="25" t="s">
        <v>478</v>
      </c>
      <c r="C233" s="11" t="s">
        <v>479</v>
      </c>
      <c r="D233" s="12">
        <v>30650</v>
      </c>
      <c r="E233" s="12">
        <v>7611</v>
      </c>
      <c r="F233" s="31" t="s">
        <v>738</v>
      </c>
      <c r="G233" s="32" t="s">
        <v>479</v>
      </c>
      <c r="H233" s="13">
        <v>102</v>
      </c>
      <c r="I233" s="11" t="s">
        <v>33</v>
      </c>
      <c r="J233" s="11" t="s">
        <v>943</v>
      </c>
      <c r="K233" s="11"/>
      <c r="L233" s="11"/>
    </row>
    <row r="234" spans="1:12">
      <c r="A234" s="10">
        <v>30218</v>
      </c>
      <c r="B234" s="25" t="s">
        <v>480</v>
      </c>
      <c r="C234" s="11" t="s">
        <v>481</v>
      </c>
      <c r="D234" s="12">
        <v>30430</v>
      </c>
      <c r="E234" s="12">
        <v>222</v>
      </c>
      <c r="F234" s="31" t="s">
        <v>491</v>
      </c>
      <c r="G234" s="32" t="s">
        <v>481</v>
      </c>
      <c r="H234" s="13">
        <v>104</v>
      </c>
      <c r="I234" s="11" t="s">
        <v>51</v>
      </c>
      <c r="J234" s="11" t="s">
        <v>936</v>
      </c>
      <c r="K234" s="11"/>
      <c r="L234" s="11"/>
    </row>
    <row r="235" spans="1:12">
      <c r="A235" s="10">
        <v>30356</v>
      </c>
      <c r="B235" s="25" t="s">
        <v>482</v>
      </c>
      <c r="C235" s="11" t="s">
        <v>483</v>
      </c>
      <c r="D235" s="12">
        <v>30230</v>
      </c>
      <c r="E235" s="12">
        <v>3040</v>
      </c>
      <c r="F235" s="31" t="s">
        <v>366</v>
      </c>
      <c r="G235" s="32" t="s">
        <v>483</v>
      </c>
      <c r="H235" s="13">
        <v>1</v>
      </c>
      <c r="I235" s="11" t="s">
        <v>21</v>
      </c>
      <c r="J235" s="11" t="s">
        <v>942</v>
      </c>
      <c r="K235" s="11"/>
      <c r="L235" s="11"/>
    </row>
    <row r="236" spans="1:12">
      <c r="A236" s="10">
        <v>30219</v>
      </c>
      <c r="B236" s="25" t="s">
        <v>484</v>
      </c>
      <c r="C236" s="11" t="s">
        <v>485</v>
      </c>
      <c r="D236" s="12">
        <v>30120</v>
      </c>
      <c r="E236" s="12">
        <v>108</v>
      </c>
      <c r="F236" s="31" t="s">
        <v>330</v>
      </c>
      <c r="G236" s="32" t="s">
        <v>485</v>
      </c>
      <c r="H236" s="13">
        <v>21</v>
      </c>
      <c r="I236" s="11" t="s">
        <v>55</v>
      </c>
      <c r="J236" s="11" t="s">
        <v>944</v>
      </c>
      <c r="K236" s="11">
        <v>1003</v>
      </c>
      <c r="L236" s="11" t="s">
        <v>70</v>
      </c>
    </row>
    <row r="237" spans="1:12">
      <c r="A237" s="10">
        <v>30220</v>
      </c>
      <c r="B237" s="25" t="s">
        <v>486</v>
      </c>
      <c r="C237" s="11" t="s">
        <v>487</v>
      </c>
      <c r="D237" s="12">
        <v>30440</v>
      </c>
      <c r="E237" s="12">
        <v>222</v>
      </c>
      <c r="F237" s="31" t="s">
        <v>330</v>
      </c>
      <c r="G237" s="32" t="s">
        <v>487</v>
      </c>
      <c r="H237" s="13">
        <v>21</v>
      </c>
      <c r="I237" s="11" t="s">
        <v>55</v>
      </c>
      <c r="J237" s="11" t="s">
        <v>940</v>
      </c>
      <c r="K237" s="11">
        <v>1003</v>
      </c>
      <c r="L237" s="11" t="s">
        <v>70</v>
      </c>
    </row>
    <row r="238" spans="1:12">
      <c r="A238" s="10">
        <v>30221</v>
      </c>
      <c r="B238" s="25" t="s">
        <v>488</v>
      </c>
      <c r="C238" s="11" t="s">
        <v>489</v>
      </c>
      <c r="D238" s="12">
        <v>30150</v>
      </c>
      <c r="E238" s="12">
        <v>5527</v>
      </c>
      <c r="F238" s="31" t="s">
        <v>489</v>
      </c>
      <c r="G238" s="32" t="s">
        <v>489</v>
      </c>
      <c r="H238" s="13">
        <v>102</v>
      </c>
      <c r="I238" s="11" t="s">
        <v>33</v>
      </c>
      <c r="J238" s="11" t="s">
        <v>939</v>
      </c>
      <c r="K238" s="11"/>
      <c r="L238" s="11"/>
    </row>
    <row r="239" spans="1:12">
      <c r="A239" s="10">
        <v>30223</v>
      </c>
      <c r="B239" s="25" t="s">
        <v>490</v>
      </c>
      <c r="C239" s="11" t="s">
        <v>491</v>
      </c>
      <c r="D239" s="12">
        <v>30340</v>
      </c>
      <c r="E239" s="12">
        <v>3850</v>
      </c>
      <c r="F239" s="31" t="s">
        <v>491</v>
      </c>
      <c r="G239" s="32" t="s">
        <v>491</v>
      </c>
      <c r="H239" s="13">
        <v>100</v>
      </c>
      <c r="I239" s="11" t="s">
        <v>15</v>
      </c>
      <c r="J239" s="11" t="s">
        <v>945</v>
      </c>
      <c r="K239" s="11"/>
      <c r="L239" s="11"/>
    </row>
    <row r="240" spans="1:12">
      <c r="A240" s="10">
        <v>30225</v>
      </c>
      <c r="B240" s="25" t="s">
        <v>492</v>
      </c>
      <c r="C240" s="11" t="s">
        <v>493</v>
      </c>
      <c r="D240" s="12">
        <v>30200</v>
      </c>
      <c r="E240" s="12">
        <v>1822</v>
      </c>
      <c r="F240" s="31" t="s">
        <v>96</v>
      </c>
      <c r="G240" s="32" t="s">
        <v>493</v>
      </c>
      <c r="H240" s="13">
        <v>101</v>
      </c>
      <c r="I240" s="11" t="s">
        <v>28</v>
      </c>
      <c r="J240" s="11" t="s">
        <v>943</v>
      </c>
      <c r="K240" s="11"/>
      <c r="L240" s="11"/>
    </row>
    <row r="241" spans="1:12">
      <c r="A241" s="10">
        <v>30226</v>
      </c>
      <c r="B241" s="25" t="s">
        <v>494</v>
      </c>
      <c r="C241" s="11" t="s">
        <v>495</v>
      </c>
      <c r="D241" s="12">
        <v>30130</v>
      </c>
      <c r="E241" s="12">
        <v>1149</v>
      </c>
      <c r="F241" s="31" t="s">
        <v>449</v>
      </c>
      <c r="G241" s="32" t="s">
        <v>495</v>
      </c>
      <c r="H241" s="13">
        <v>101</v>
      </c>
      <c r="I241" s="11" t="s">
        <v>28</v>
      </c>
      <c r="J241" s="11" t="s">
        <v>943</v>
      </c>
      <c r="K241" s="11"/>
      <c r="L241" s="11"/>
    </row>
    <row r="242" spans="1:12">
      <c r="A242" s="10">
        <v>30227</v>
      </c>
      <c r="B242" s="25" t="s">
        <v>496</v>
      </c>
      <c r="C242" s="11" t="s">
        <v>497</v>
      </c>
      <c r="D242" s="12">
        <v>30500</v>
      </c>
      <c r="E242" s="12">
        <v>3484</v>
      </c>
      <c r="F242" s="31" t="s">
        <v>491</v>
      </c>
      <c r="G242" s="32" t="s">
        <v>497</v>
      </c>
      <c r="H242" s="13">
        <v>104</v>
      </c>
      <c r="I242" s="11" t="s">
        <v>51</v>
      </c>
      <c r="J242" s="11" t="s">
        <v>945</v>
      </c>
      <c r="K242" s="11"/>
      <c r="L242" s="11"/>
    </row>
    <row r="243" spans="1:12">
      <c r="A243" s="10">
        <v>30229</v>
      </c>
      <c r="B243" s="25" t="s">
        <v>498</v>
      </c>
      <c r="C243" s="11" t="s">
        <v>499</v>
      </c>
      <c r="D243" s="12">
        <v>30570</v>
      </c>
      <c r="E243" s="12">
        <v>634</v>
      </c>
      <c r="F243" s="31" t="s">
        <v>330</v>
      </c>
      <c r="G243" s="32" t="s">
        <v>499</v>
      </c>
      <c r="H243" s="13">
        <v>103</v>
      </c>
      <c r="I243" s="11" t="s">
        <v>47</v>
      </c>
      <c r="J243" s="11" t="s">
        <v>940</v>
      </c>
      <c r="K243" s="11"/>
      <c r="L243" s="11"/>
    </row>
    <row r="244" spans="1:12">
      <c r="A244" s="10">
        <v>30230</v>
      </c>
      <c r="B244" s="25" t="s">
        <v>500</v>
      </c>
      <c r="C244" s="11" t="s">
        <v>501</v>
      </c>
      <c r="D244" s="12">
        <v>30630</v>
      </c>
      <c r="E244" s="12">
        <v>563</v>
      </c>
      <c r="F244" s="31" t="s">
        <v>449</v>
      </c>
      <c r="G244" s="32" t="s">
        <v>501</v>
      </c>
      <c r="H244" s="13">
        <v>101</v>
      </c>
      <c r="I244" s="11" t="s">
        <v>28</v>
      </c>
      <c r="J244" s="11" t="s">
        <v>936</v>
      </c>
      <c r="K244" s="11"/>
      <c r="L244" s="11"/>
    </row>
    <row r="245" spans="1:12">
      <c r="A245" s="10">
        <v>30231</v>
      </c>
      <c r="B245" s="25" t="s">
        <v>502</v>
      </c>
      <c r="C245" s="11" t="s">
        <v>503</v>
      </c>
      <c r="D245" s="12">
        <v>30940</v>
      </c>
      <c r="E245" s="12">
        <v>458</v>
      </c>
      <c r="F245" s="31" t="s">
        <v>330</v>
      </c>
      <c r="G245" s="32" t="s">
        <v>503</v>
      </c>
      <c r="H245" s="13">
        <v>103</v>
      </c>
      <c r="I245" s="11" t="s">
        <v>47</v>
      </c>
      <c r="J245" s="11" t="s">
        <v>940</v>
      </c>
      <c r="K245" s="11"/>
      <c r="L245" s="11"/>
    </row>
    <row r="246" spans="1:12">
      <c r="A246" s="10">
        <v>30232</v>
      </c>
      <c r="B246" s="25" t="s">
        <v>504</v>
      </c>
      <c r="C246" s="11" t="s">
        <v>505</v>
      </c>
      <c r="D246" s="12">
        <v>30330</v>
      </c>
      <c r="E246" s="12">
        <v>421</v>
      </c>
      <c r="F246" s="31" t="s">
        <v>449</v>
      </c>
      <c r="G246" s="32" t="s">
        <v>505</v>
      </c>
      <c r="H246" s="13">
        <v>101</v>
      </c>
      <c r="I246" s="11" t="s">
        <v>28</v>
      </c>
      <c r="J246" s="11" t="s">
        <v>936</v>
      </c>
      <c r="K246" s="11"/>
      <c r="L246" s="11"/>
    </row>
    <row r="247" spans="1:12">
      <c r="A247" s="10">
        <v>30233</v>
      </c>
      <c r="B247" s="25" t="s">
        <v>506</v>
      </c>
      <c r="C247" s="11" t="s">
        <v>507</v>
      </c>
      <c r="D247" s="12">
        <v>30730</v>
      </c>
      <c r="E247" s="12">
        <v>568</v>
      </c>
      <c r="F247" s="31" t="s">
        <v>154</v>
      </c>
      <c r="G247" s="32" t="s">
        <v>507</v>
      </c>
      <c r="H247" s="13">
        <v>1</v>
      </c>
      <c r="I247" s="11" t="s">
        <v>21</v>
      </c>
      <c r="J247" s="11" t="s">
        <v>936</v>
      </c>
      <c r="K247" s="11"/>
      <c r="L247" s="11"/>
    </row>
    <row r="248" spans="1:12">
      <c r="A248" s="10">
        <v>30234</v>
      </c>
      <c r="B248" s="25" t="s">
        <v>508</v>
      </c>
      <c r="C248" s="11" t="s">
        <v>509</v>
      </c>
      <c r="D248" s="12">
        <v>30350</v>
      </c>
      <c r="E248" s="12">
        <v>288</v>
      </c>
      <c r="F248" s="31" t="s">
        <v>465</v>
      </c>
      <c r="G248" s="32" t="s">
        <v>509</v>
      </c>
      <c r="H248" s="13">
        <v>105</v>
      </c>
      <c r="I248" s="11" t="s">
        <v>20</v>
      </c>
      <c r="J248" s="11" t="s">
        <v>936</v>
      </c>
      <c r="K248" s="11"/>
      <c r="L248" s="11"/>
    </row>
    <row r="249" spans="1:12">
      <c r="A249" s="10">
        <v>30236</v>
      </c>
      <c r="B249" s="25" t="s">
        <v>510</v>
      </c>
      <c r="C249" s="11" t="s">
        <v>511</v>
      </c>
      <c r="D249" s="12">
        <v>30460</v>
      </c>
      <c r="E249" s="12">
        <v>105</v>
      </c>
      <c r="F249" s="31" t="s">
        <v>298</v>
      </c>
      <c r="G249" s="32" t="s">
        <v>511</v>
      </c>
      <c r="H249" s="13">
        <v>100</v>
      </c>
      <c r="I249" s="11" t="s">
        <v>15</v>
      </c>
      <c r="J249" s="11" t="s">
        <v>940</v>
      </c>
      <c r="K249" s="11"/>
      <c r="L249" s="11"/>
    </row>
    <row r="250" spans="1:12">
      <c r="A250" s="10">
        <v>30235</v>
      </c>
      <c r="B250" s="25" t="s">
        <v>512</v>
      </c>
      <c r="C250" s="11" t="s">
        <v>513</v>
      </c>
      <c r="D250" s="12">
        <v>30210</v>
      </c>
      <c r="E250" s="12">
        <v>793</v>
      </c>
      <c r="F250" s="31" t="s">
        <v>467</v>
      </c>
      <c r="G250" s="32" t="s">
        <v>513</v>
      </c>
      <c r="H250" s="13">
        <v>14</v>
      </c>
      <c r="I250" s="11" t="s">
        <v>61</v>
      </c>
      <c r="J250" s="11" t="s">
        <v>943</v>
      </c>
      <c r="K250" s="11">
        <v>1002</v>
      </c>
      <c r="L250" s="11" t="s">
        <v>150</v>
      </c>
    </row>
    <row r="251" spans="1:12">
      <c r="A251" s="10">
        <v>30237</v>
      </c>
      <c r="B251" s="25" t="s">
        <v>514</v>
      </c>
      <c r="C251" s="11" t="s">
        <v>515</v>
      </c>
      <c r="D251" s="12">
        <v>30500</v>
      </c>
      <c r="E251" s="12">
        <v>649</v>
      </c>
      <c r="F251" s="31" t="s">
        <v>491</v>
      </c>
      <c r="G251" s="32" t="s">
        <v>515</v>
      </c>
      <c r="H251" s="13">
        <v>104</v>
      </c>
      <c r="I251" s="11" t="s">
        <v>51</v>
      </c>
      <c r="J251" s="11" t="s">
        <v>945</v>
      </c>
      <c r="K251" s="11"/>
      <c r="L251" s="11"/>
    </row>
    <row r="252" spans="1:12">
      <c r="A252" s="10">
        <v>30238</v>
      </c>
      <c r="B252" s="25" t="s">
        <v>516</v>
      </c>
      <c r="C252" s="11" t="s">
        <v>517</v>
      </c>
      <c r="D252" s="12">
        <v>30440</v>
      </c>
      <c r="E252" s="12">
        <v>55</v>
      </c>
      <c r="F252" s="31" t="s">
        <v>330</v>
      </c>
      <c r="G252" s="32" t="s">
        <v>517</v>
      </c>
      <c r="H252" s="13">
        <v>21</v>
      </c>
      <c r="I252" s="11" t="s">
        <v>55</v>
      </c>
      <c r="J252" s="11" t="s">
        <v>940</v>
      </c>
      <c r="K252" s="11">
        <v>1003</v>
      </c>
      <c r="L252" s="11" t="s">
        <v>70</v>
      </c>
    </row>
    <row r="253" spans="1:12">
      <c r="A253" s="10">
        <v>30240</v>
      </c>
      <c r="B253" s="25" t="s">
        <v>518</v>
      </c>
      <c r="C253" s="11" t="s">
        <v>519</v>
      </c>
      <c r="D253" s="12">
        <v>30360</v>
      </c>
      <c r="E253" s="12">
        <v>309</v>
      </c>
      <c r="F253" s="31" t="s">
        <v>916</v>
      </c>
      <c r="G253" s="32" t="s">
        <v>519</v>
      </c>
      <c r="H253" s="13">
        <v>100</v>
      </c>
      <c r="I253" s="11" t="s">
        <v>15</v>
      </c>
      <c r="J253" s="11" t="s">
        <v>936</v>
      </c>
      <c r="K253" s="11"/>
      <c r="L253" s="11"/>
    </row>
    <row r="254" spans="1:12">
      <c r="A254" s="10">
        <v>30241</v>
      </c>
      <c r="B254" s="25" t="s">
        <v>520</v>
      </c>
      <c r="C254" s="11" t="s">
        <v>521</v>
      </c>
      <c r="D254" s="12">
        <v>30190</v>
      </c>
      <c r="E254" s="12">
        <v>1729</v>
      </c>
      <c r="F254" s="31" t="s">
        <v>710</v>
      </c>
      <c r="G254" s="32" t="s">
        <v>521</v>
      </c>
      <c r="H254" s="13">
        <v>1</v>
      </c>
      <c r="I254" s="11" t="s">
        <v>21</v>
      </c>
      <c r="J254" s="11" t="s">
        <v>936</v>
      </c>
      <c r="K254" s="11"/>
      <c r="L254" s="11"/>
    </row>
    <row r="255" spans="1:12">
      <c r="A255" s="10">
        <v>30242</v>
      </c>
      <c r="B255" s="25" t="s">
        <v>522</v>
      </c>
      <c r="C255" s="11" t="s">
        <v>523</v>
      </c>
      <c r="D255" s="12">
        <v>30760</v>
      </c>
      <c r="E255" s="12">
        <v>170</v>
      </c>
      <c r="F255" s="31" t="s">
        <v>449</v>
      </c>
      <c r="G255" s="32" t="s">
        <v>523</v>
      </c>
      <c r="H255" s="13">
        <v>101</v>
      </c>
      <c r="I255" s="11" t="s">
        <v>28</v>
      </c>
      <c r="J255" s="11" t="s">
        <v>943</v>
      </c>
      <c r="K255" s="11"/>
      <c r="L255" s="11"/>
    </row>
    <row r="256" spans="1:12">
      <c r="A256" s="10">
        <v>30243</v>
      </c>
      <c r="B256" s="25" t="s">
        <v>524</v>
      </c>
      <c r="C256" s="11" t="s">
        <v>525</v>
      </c>
      <c r="D256" s="12">
        <v>30380</v>
      </c>
      <c r="E256" s="12">
        <v>6937</v>
      </c>
      <c r="F256" s="31" t="s">
        <v>914</v>
      </c>
      <c r="G256" s="32" t="s">
        <v>525</v>
      </c>
      <c r="H256" s="13">
        <v>100</v>
      </c>
      <c r="I256" s="11" t="s">
        <v>15</v>
      </c>
      <c r="J256" s="11" t="s">
        <v>945</v>
      </c>
      <c r="K256" s="11"/>
      <c r="L256" s="11"/>
    </row>
    <row r="257" spans="1:13">
      <c r="A257" s="10">
        <v>30244</v>
      </c>
      <c r="B257" s="25" t="s">
        <v>526</v>
      </c>
      <c r="C257" s="11" t="s">
        <v>527</v>
      </c>
      <c r="D257" s="12">
        <v>30260</v>
      </c>
      <c r="E257" s="12">
        <v>342</v>
      </c>
      <c r="F257" s="31" t="s">
        <v>154</v>
      </c>
      <c r="G257" s="32" t="s">
        <v>527</v>
      </c>
      <c r="H257" s="13">
        <v>19</v>
      </c>
      <c r="I257" s="11" t="s">
        <v>65</v>
      </c>
      <c r="J257" s="11" t="s">
        <v>936</v>
      </c>
      <c r="K257" s="11"/>
      <c r="L257" s="11"/>
    </row>
    <row r="258" spans="1:13">
      <c r="A258" s="10">
        <v>30245</v>
      </c>
      <c r="B258" s="25" t="s">
        <v>528</v>
      </c>
      <c r="C258" s="11" t="s">
        <v>529</v>
      </c>
      <c r="D258" s="12">
        <v>30870</v>
      </c>
      <c r="E258" s="12">
        <v>811</v>
      </c>
      <c r="F258" s="31" t="s">
        <v>559</v>
      </c>
      <c r="G258" s="32" t="s">
        <v>529</v>
      </c>
      <c r="H258" s="13">
        <v>1</v>
      </c>
      <c r="I258" s="11" t="s">
        <v>21</v>
      </c>
      <c r="J258" s="11" t="s">
        <v>936</v>
      </c>
      <c r="K258" s="11"/>
      <c r="L258" s="11"/>
    </row>
    <row r="259" spans="1:13">
      <c r="A259" s="10">
        <v>30247</v>
      </c>
      <c r="B259" s="25" t="s">
        <v>530</v>
      </c>
      <c r="C259" s="11" t="s">
        <v>531</v>
      </c>
      <c r="D259" s="12">
        <v>30500</v>
      </c>
      <c r="E259" s="12">
        <v>260</v>
      </c>
      <c r="F259" s="31" t="s">
        <v>491</v>
      </c>
      <c r="G259" s="32" t="s">
        <v>531</v>
      </c>
      <c r="H259" s="13">
        <v>104</v>
      </c>
      <c r="I259" s="11" t="s">
        <v>51</v>
      </c>
      <c r="J259" s="11" t="s">
        <v>936</v>
      </c>
      <c r="K259" s="11"/>
      <c r="L259" s="11"/>
    </row>
    <row r="260" spans="1:13">
      <c r="A260" s="10">
        <v>30248</v>
      </c>
      <c r="B260" s="25" t="s">
        <v>532</v>
      </c>
      <c r="C260" s="11" t="s">
        <v>533</v>
      </c>
      <c r="D260" s="12">
        <v>30190</v>
      </c>
      <c r="E260" s="12">
        <v>406</v>
      </c>
      <c r="F260" s="31" t="s">
        <v>710</v>
      </c>
      <c r="G260" s="32" t="s">
        <v>533</v>
      </c>
      <c r="H260" s="13">
        <v>106</v>
      </c>
      <c r="I260" s="11" t="s">
        <v>14</v>
      </c>
      <c r="J260" s="11" t="s">
        <v>936</v>
      </c>
      <c r="K260" s="11"/>
      <c r="L260" s="11"/>
    </row>
    <row r="261" spans="1:13">
      <c r="A261" s="10">
        <v>30249</v>
      </c>
      <c r="B261" s="25" t="s">
        <v>534</v>
      </c>
      <c r="C261" s="11" t="s">
        <v>535</v>
      </c>
      <c r="D261" s="12">
        <v>30980</v>
      </c>
      <c r="E261" s="12">
        <v>941</v>
      </c>
      <c r="F261" s="31" t="s">
        <v>559</v>
      </c>
      <c r="G261" s="32" t="s">
        <v>535</v>
      </c>
      <c r="H261" s="13">
        <v>1</v>
      </c>
      <c r="I261" s="11" t="s">
        <v>21</v>
      </c>
      <c r="J261" s="11" t="s">
        <v>936</v>
      </c>
      <c r="K261" s="11"/>
      <c r="L261" s="11"/>
    </row>
    <row r="262" spans="1:13">
      <c r="A262" s="10">
        <v>30228</v>
      </c>
      <c r="B262" s="25" t="s">
        <v>536</v>
      </c>
      <c r="C262" s="11" t="s">
        <v>537</v>
      </c>
      <c r="D262" s="12">
        <v>30190</v>
      </c>
      <c r="E262" s="12">
        <v>1688</v>
      </c>
      <c r="F262" s="31" t="s">
        <v>710</v>
      </c>
      <c r="G262" s="32" t="s">
        <v>537</v>
      </c>
      <c r="H262" s="13">
        <v>1</v>
      </c>
      <c r="I262" s="11" t="s">
        <v>21</v>
      </c>
      <c r="J262" s="11" t="s">
        <v>936</v>
      </c>
      <c r="K262" s="11"/>
      <c r="L262" s="11"/>
    </row>
    <row r="263" spans="1:13">
      <c r="A263" s="10">
        <v>30239</v>
      </c>
      <c r="B263" s="25" t="s">
        <v>538</v>
      </c>
      <c r="C263" s="11" t="s">
        <v>539</v>
      </c>
      <c r="D263" s="12">
        <v>30110</v>
      </c>
      <c r="E263" s="12">
        <v>585</v>
      </c>
      <c r="F263" s="31" t="s">
        <v>298</v>
      </c>
      <c r="G263" s="32" t="s">
        <v>539</v>
      </c>
      <c r="H263" s="13">
        <v>100</v>
      </c>
      <c r="I263" s="11" t="s">
        <v>15</v>
      </c>
      <c r="J263" s="11" t="s">
        <v>940</v>
      </c>
      <c r="K263" s="11"/>
      <c r="L263" s="11"/>
    </row>
    <row r="264" spans="1:13">
      <c r="A264" s="10">
        <v>30246</v>
      </c>
      <c r="B264" s="25" t="s">
        <v>540</v>
      </c>
      <c r="C264" s="11" t="s">
        <v>541</v>
      </c>
      <c r="D264" s="12">
        <v>30460</v>
      </c>
      <c r="E264" s="12">
        <v>131</v>
      </c>
      <c r="F264" s="31" t="s">
        <v>298</v>
      </c>
      <c r="G264" s="32" t="s">
        <v>541</v>
      </c>
      <c r="H264" s="13">
        <v>100</v>
      </c>
      <c r="I264" s="11" t="s">
        <v>15</v>
      </c>
      <c r="J264" s="11" t="s">
        <v>940</v>
      </c>
      <c r="K264" s="11"/>
      <c r="L264" s="11"/>
    </row>
    <row r="265" spans="1:13">
      <c r="A265" s="10">
        <v>30250</v>
      </c>
      <c r="B265" s="25" t="s">
        <v>542</v>
      </c>
      <c r="C265" s="11" t="s">
        <v>543</v>
      </c>
      <c r="D265" s="12">
        <v>30360</v>
      </c>
      <c r="E265" s="12">
        <v>362</v>
      </c>
      <c r="F265" s="31" t="s">
        <v>916</v>
      </c>
      <c r="G265" s="32" t="s">
        <v>543</v>
      </c>
      <c r="H265" s="13">
        <v>100</v>
      </c>
      <c r="I265" s="11" t="s">
        <v>15</v>
      </c>
      <c r="J265" s="11" t="s">
        <v>936</v>
      </c>
      <c r="K265" s="11"/>
      <c r="L265" s="11"/>
    </row>
    <row r="266" spans="1:13">
      <c r="A266" s="10">
        <v>30251</v>
      </c>
      <c r="B266" s="25" t="s">
        <v>544</v>
      </c>
      <c r="C266" s="11" t="s">
        <v>545</v>
      </c>
      <c r="D266" s="12">
        <v>30200</v>
      </c>
      <c r="E266" s="12">
        <v>530</v>
      </c>
      <c r="F266" s="31" t="s">
        <v>96</v>
      </c>
      <c r="G266" s="32" t="s">
        <v>545</v>
      </c>
      <c r="H266" s="13">
        <v>101</v>
      </c>
      <c r="I266" s="11" t="s">
        <v>28</v>
      </c>
      <c r="J266" s="11" t="s">
        <v>939</v>
      </c>
      <c r="K266" s="11"/>
      <c r="L266" s="11"/>
    </row>
    <row r="267" spans="1:13">
      <c r="A267" s="10">
        <v>30252</v>
      </c>
      <c r="B267" s="25" t="s">
        <v>546</v>
      </c>
      <c r="C267" s="11" t="s">
        <v>547</v>
      </c>
      <c r="D267" s="12">
        <v>30140</v>
      </c>
      <c r="E267" s="12">
        <v>224</v>
      </c>
      <c r="F267" s="31" t="s">
        <v>465</v>
      </c>
      <c r="G267" s="32" t="s">
        <v>547</v>
      </c>
      <c r="H267" s="13">
        <v>105</v>
      </c>
      <c r="I267" s="11" t="s">
        <v>20</v>
      </c>
      <c r="J267" s="11" t="s">
        <v>940</v>
      </c>
      <c r="K267" s="11"/>
      <c r="L267" s="11"/>
      <c r="M267">
        <f>LEN(B267)</f>
        <v>24</v>
      </c>
    </row>
    <row r="268" spans="1:13">
      <c r="A268" s="10">
        <v>30253</v>
      </c>
      <c r="B268" s="25" t="s">
        <v>548</v>
      </c>
      <c r="C268" s="11" t="s">
        <v>549</v>
      </c>
      <c r="D268" s="12">
        <v>30960</v>
      </c>
      <c r="E268" s="12">
        <v>1213</v>
      </c>
      <c r="F268" s="31" t="s">
        <v>491</v>
      </c>
      <c r="G268" s="32" t="s">
        <v>549</v>
      </c>
      <c r="H268" s="13">
        <v>100</v>
      </c>
      <c r="I268" s="11" t="s">
        <v>15</v>
      </c>
      <c r="J268" s="11" t="s">
        <v>940</v>
      </c>
      <c r="K268" s="11"/>
      <c r="L268" s="11"/>
    </row>
    <row r="269" spans="1:13">
      <c r="A269" s="10">
        <v>30254</v>
      </c>
      <c r="B269" s="25" t="s">
        <v>550</v>
      </c>
      <c r="C269" s="11" t="s">
        <v>551</v>
      </c>
      <c r="D269" s="12">
        <v>30150</v>
      </c>
      <c r="E269" s="12">
        <v>1899</v>
      </c>
      <c r="F269" s="31" t="s">
        <v>489</v>
      </c>
      <c r="G269" s="32" t="s">
        <v>551</v>
      </c>
      <c r="H269" s="13">
        <v>101</v>
      </c>
      <c r="I269" s="11" t="s">
        <v>28</v>
      </c>
      <c r="J269" s="11" t="s">
        <v>939</v>
      </c>
      <c r="K269" s="11"/>
      <c r="L269" s="11"/>
    </row>
    <row r="270" spans="1:13">
      <c r="A270" s="10">
        <v>30255</v>
      </c>
      <c r="B270" s="25" t="s">
        <v>552</v>
      </c>
      <c r="C270" s="11" t="s">
        <v>553</v>
      </c>
      <c r="D270" s="12">
        <v>30190</v>
      </c>
      <c r="E270" s="12">
        <v>2896</v>
      </c>
      <c r="F270" s="31" t="s">
        <v>154</v>
      </c>
      <c r="G270" s="32" t="s">
        <v>553</v>
      </c>
      <c r="H270" s="13">
        <v>1</v>
      </c>
      <c r="I270" s="11" t="s">
        <v>21</v>
      </c>
      <c r="J270" s="11" t="s">
        <v>936</v>
      </c>
      <c r="K270" s="11"/>
      <c r="L270" s="11"/>
    </row>
    <row r="271" spans="1:13">
      <c r="A271" s="10">
        <v>30256</v>
      </c>
      <c r="B271" s="25" t="s">
        <v>554</v>
      </c>
      <c r="C271" s="11" t="s">
        <v>555</v>
      </c>
      <c r="D271" s="12">
        <v>30200</v>
      </c>
      <c r="E271" s="12">
        <v>687</v>
      </c>
      <c r="F271" s="31" t="s">
        <v>449</v>
      </c>
      <c r="G271" s="32" t="s">
        <v>555</v>
      </c>
      <c r="H271" s="13">
        <v>101</v>
      </c>
      <c r="I271" s="11" t="s">
        <v>28</v>
      </c>
      <c r="J271" s="11" t="s">
        <v>943</v>
      </c>
      <c r="K271" s="11"/>
      <c r="L271" s="11"/>
    </row>
    <row r="272" spans="1:13">
      <c r="A272" s="10">
        <v>30257</v>
      </c>
      <c r="B272" s="25" t="s">
        <v>556</v>
      </c>
      <c r="C272" s="11" t="s">
        <v>557</v>
      </c>
      <c r="D272" s="12">
        <v>30320</v>
      </c>
      <c r="E272" s="12">
        <v>1770</v>
      </c>
      <c r="F272" s="31" t="s">
        <v>467</v>
      </c>
      <c r="G272" s="32" t="s">
        <v>557</v>
      </c>
      <c r="H272" s="13">
        <v>1</v>
      </c>
      <c r="I272" s="11" t="s">
        <v>21</v>
      </c>
      <c r="J272" s="11" t="s">
        <v>942</v>
      </c>
      <c r="K272" s="11"/>
      <c r="L272" s="11"/>
    </row>
    <row r="273" spans="1:12">
      <c r="A273" s="10">
        <v>30258</v>
      </c>
      <c r="B273" s="25" t="s">
        <v>558</v>
      </c>
      <c r="C273" s="11" t="s">
        <v>559</v>
      </c>
      <c r="D273" s="12">
        <v>30800</v>
      </c>
      <c r="E273" s="12">
        <v>13770</v>
      </c>
      <c r="F273" s="31" t="s">
        <v>559</v>
      </c>
      <c r="G273" s="32" t="s">
        <v>559</v>
      </c>
      <c r="H273" s="13">
        <v>1</v>
      </c>
      <c r="I273" s="11" t="s">
        <v>21</v>
      </c>
      <c r="J273" s="11" t="s">
        <v>948</v>
      </c>
      <c r="K273" s="11">
        <v>1001</v>
      </c>
      <c r="L273" s="11" t="s">
        <v>27</v>
      </c>
    </row>
    <row r="274" spans="1:12">
      <c r="A274" s="10">
        <v>30259</v>
      </c>
      <c r="B274" s="25" t="s">
        <v>560</v>
      </c>
      <c r="C274" s="11" t="s">
        <v>561</v>
      </c>
      <c r="D274" s="12">
        <v>30560</v>
      </c>
      <c r="E274" s="12">
        <v>4352</v>
      </c>
      <c r="F274" s="31" t="s">
        <v>916</v>
      </c>
      <c r="G274" s="32" t="s">
        <v>561</v>
      </c>
      <c r="H274" s="13">
        <v>100</v>
      </c>
      <c r="I274" s="11" t="s">
        <v>15</v>
      </c>
      <c r="J274" s="11" t="s">
        <v>936</v>
      </c>
      <c r="K274" s="11"/>
      <c r="L274" s="11"/>
    </row>
    <row r="275" spans="1:12">
      <c r="A275" s="10">
        <v>30260</v>
      </c>
      <c r="B275" s="25" t="s">
        <v>562</v>
      </c>
      <c r="C275" s="11" t="s">
        <v>563</v>
      </c>
      <c r="D275" s="12">
        <v>30210</v>
      </c>
      <c r="E275" s="12">
        <v>829</v>
      </c>
      <c r="F275" s="31" t="s">
        <v>467</v>
      </c>
      <c r="G275" s="32" t="s">
        <v>563</v>
      </c>
      <c r="H275" s="13">
        <v>14</v>
      </c>
      <c r="I275" s="11" t="s">
        <v>61</v>
      </c>
      <c r="J275" s="11" t="s">
        <v>936</v>
      </c>
      <c r="K275" s="11"/>
      <c r="L275" s="11"/>
    </row>
    <row r="276" spans="1:12">
      <c r="A276" s="10">
        <v>30261</v>
      </c>
      <c r="B276" s="25" t="s">
        <v>564</v>
      </c>
      <c r="C276" s="11" t="s">
        <v>565</v>
      </c>
      <c r="D276" s="12">
        <v>30360</v>
      </c>
      <c r="E276" s="12">
        <v>222</v>
      </c>
      <c r="F276" s="31" t="s">
        <v>916</v>
      </c>
      <c r="G276" s="32" t="s">
        <v>565</v>
      </c>
      <c r="H276" s="13">
        <v>100</v>
      </c>
      <c r="I276" s="11" t="s">
        <v>15</v>
      </c>
      <c r="J276" s="11" t="s">
        <v>936</v>
      </c>
      <c r="K276" s="11"/>
      <c r="L276" s="11"/>
    </row>
    <row r="277" spans="1:12">
      <c r="A277" s="10">
        <v>30262</v>
      </c>
      <c r="B277" s="25" t="s">
        <v>566</v>
      </c>
      <c r="C277" s="11" t="s">
        <v>567</v>
      </c>
      <c r="D277" s="12">
        <v>30700</v>
      </c>
      <c r="E277" s="12">
        <v>255</v>
      </c>
      <c r="F277" s="31" t="s">
        <v>710</v>
      </c>
      <c r="G277" s="32" t="s">
        <v>567</v>
      </c>
      <c r="H277" s="13">
        <v>106</v>
      </c>
      <c r="I277" s="11" t="s">
        <v>14</v>
      </c>
      <c r="J277" s="11" t="s">
        <v>936</v>
      </c>
      <c r="K277" s="11"/>
      <c r="L277" s="11"/>
    </row>
    <row r="278" spans="1:12">
      <c r="A278" s="10">
        <v>30263</v>
      </c>
      <c r="B278" s="25" t="s">
        <v>568</v>
      </c>
      <c r="C278" s="11" t="s">
        <v>569</v>
      </c>
      <c r="D278" s="12">
        <v>30170</v>
      </c>
      <c r="E278" s="12">
        <v>3918</v>
      </c>
      <c r="F278" s="31" t="s">
        <v>330</v>
      </c>
      <c r="G278" s="32" t="s">
        <v>569</v>
      </c>
      <c r="H278" s="13">
        <v>105</v>
      </c>
      <c r="I278" s="11" t="s">
        <v>20</v>
      </c>
      <c r="J278" s="11" t="s">
        <v>945</v>
      </c>
      <c r="K278" s="11"/>
      <c r="L278" s="11"/>
    </row>
    <row r="279" spans="1:12">
      <c r="A279" s="10">
        <v>30264</v>
      </c>
      <c r="B279" s="25" t="s">
        <v>570</v>
      </c>
      <c r="C279" s="11" t="s">
        <v>571</v>
      </c>
      <c r="D279" s="12">
        <v>30360</v>
      </c>
      <c r="E279" s="12">
        <v>165</v>
      </c>
      <c r="F279" s="31" t="s">
        <v>916</v>
      </c>
      <c r="G279" s="32" t="s">
        <v>571</v>
      </c>
      <c r="H279" s="13">
        <v>100</v>
      </c>
      <c r="I279" s="11" t="s">
        <v>15</v>
      </c>
      <c r="J279" s="11" t="s">
        <v>936</v>
      </c>
      <c r="K279" s="11"/>
      <c r="L279" s="11"/>
    </row>
    <row r="280" spans="1:12">
      <c r="A280" s="10">
        <v>30265</v>
      </c>
      <c r="B280" s="25" t="s">
        <v>572</v>
      </c>
      <c r="C280" s="11" t="s">
        <v>573</v>
      </c>
      <c r="D280" s="12">
        <v>30610</v>
      </c>
      <c r="E280" s="12">
        <v>239</v>
      </c>
      <c r="F280" s="31" t="s">
        <v>465</v>
      </c>
      <c r="G280" s="32" t="s">
        <v>573</v>
      </c>
      <c r="H280" s="13">
        <v>105</v>
      </c>
      <c r="I280" s="11" t="s">
        <v>20</v>
      </c>
      <c r="J280" s="11" t="s">
        <v>936</v>
      </c>
      <c r="K280" s="11"/>
      <c r="L280" s="11"/>
    </row>
    <row r="281" spans="1:12">
      <c r="A281" s="10">
        <v>30266</v>
      </c>
      <c r="B281" s="25" t="s">
        <v>990</v>
      </c>
      <c r="C281" s="11" t="s">
        <v>991</v>
      </c>
      <c r="D281" s="12">
        <v>30430</v>
      </c>
      <c r="E281" s="12">
        <v>959</v>
      </c>
      <c r="F281" s="31" t="s">
        <v>491</v>
      </c>
      <c r="G281" s="32" t="s">
        <v>574</v>
      </c>
      <c r="H281" s="13">
        <v>104</v>
      </c>
      <c r="I281" s="11" t="s">
        <v>51</v>
      </c>
      <c r="J281" s="11" t="s">
        <v>936</v>
      </c>
      <c r="K281" s="11"/>
      <c r="L281" s="11"/>
    </row>
    <row r="282" spans="1:12">
      <c r="A282" s="10">
        <v>30267</v>
      </c>
      <c r="B282" s="25" t="s">
        <v>575</v>
      </c>
      <c r="C282" s="11" t="s">
        <v>576</v>
      </c>
      <c r="D282" s="12">
        <v>30350</v>
      </c>
      <c r="E282" s="12">
        <v>532</v>
      </c>
      <c r="F282" s="31" t="s">
        <v>465</v>
      </c>
      <c r="G282" s="32" t="s">
        <v>576</v>
      </c>
      <c r="H282" s="13">
        <v>100</v>
      </c>
      <c r="I282" s="11" t="s">
        <v>15</v>
      </c>
      <c r="J282" s="11" t="s">
        <v>936</v>
      </c>
      <c r="K282" s="11"/>
      <c r="L282" s="11"/>
    </row>
    <row r="283" spans="1:12">
      <c r="A283" s="10">
        <v>30268</v>
      </c>
      <c r="B283" s="25" t="s">
        <v>577</v>
      </c>
      <c r="C283" s="11" t="s">
        <v>578</v>
      </c>
      <c r="D283" s="12">
        <v>30960</v>
      </c>
      <c r="E283" s="12">
        <v>737</v>
      </c>
      <c r="F283" s="31" t="s">
        <v>491</v>
      </c>
      <c r="G283" s="32" t="s">
        <v>578</v>
      </c>
      <c r="H283" s="13">
        <v>100</v>
      </c>
      <c r="I283" s="11" t="s">
        <v>15</v>
      </c>
      <c r="J283" s="11" t="s">
        <v>940</v>
      </c>
      <c r="K283" s="11"/>
      <c r="L283" s="11"/>
    </row>
    <row r="284" spans="1:12">
      <c r="A284" s="10">
        <v>30269</v>
      </c>
      <c r="B284" s="25" t="s">
        <v>579</v>
      </c>
      <c r="C284" s="11" t="s">
        <v>580</v>
      </c>
      <c r="D284" s="12">
        <v>30270</v>
      </c>
      <c r="E284" s="12">
        <v>2854</v>
      </c>
      <c r="F284" s="31" t="s">
        <v>298</v>
      </c>
      <c r="G284" s="32" t="s">
        <v>580</v>
      </c>
      <c r="H284" s="13">
        <v>100</v>
      </c>
      <c r="I284" s="11" t="s">
        <v>15</v>
      </c>
      <c r="J284" s="11" t="s">
        <v>940</v>
      </c>
      <c r="K284" s="11"/>
      <c r="L284" s="11"/>
    </row>
    <row r="285" spans="1:12">
      <c r="A285" s="10">
        <v>30270</v>
      </c>
      <c r="B285" s="25" t="s">
        <v>581</v>
      </c>
      <c r="C285" s="11" t="s">
        <v>582</v>
      </c>
      <c r="D285" s="12">
        <v>30140</v>
      </c>
      <c r="E285" s="12">
        <v>1386</v>
      </c>
      <c r="F285" s="31" t="s">
        <v>914</v>
      </c>
      <c r="G285" s="32" t="s">
        <v>582</v>
      </c>
      <c r="H285" s="13">
        <v>100</v>
      </c>
      <c r="I285" s="11" t="s">
        <v>15</v>
      </c>
      <c r="J285" s="11" t="s">
        <v>945</v>
      </c>
      <c r="K285" s="11"/>
      <c r="L285" s="11"/>
    </row>
    <row r="286" spans="1:12">
      <c r="A286" s="10">
        <v>30271</v>
      </c>
      <c r="B286" s="25" t="s">
        <v>583</v>
      </c>
      <c r="C286" s="11" t="s">
        <v>584</v>
      </c>
      <c r="D286" s="12">
        <v>30500</v>
      </c>
      <c r="E286" s="12">
        <v>649</v>
      </c>
      <c r="F286" s="31" t="s">
        <v>491</v>
      </c>
      <c r="G286" s="32" t="s">
        <v>584</v>
      </c>
      <c r="H286" s="13">
        <v>100</v>
      </c>
      <c r="I286" s="11" t="s">
        <v>15</v>
      </c>
      <c r="J286" s="11" t="s">
        <v>936</v>
      </c>
      <c r="K286" s="11"/>
      <c r="L286" s="11"/>
    </row>
    <row r="287" spans="1:12">
      <c r="A287" s="10">
        <v>30272</v>
      </c>
      <c r="B287" s="25" t="s">
        <v>585</v>
      </c>
      <c r="C287" s="11" t="s">
        <v>586</v>
      </c>
      <c r="D287" s="12">
        <v>30440</v>
      </c>
      <c r="E287" s="12">
        <v>132</v>
      </c>
      <c r="F287" s="31" t="s">
        <v>330</v>
      </c>
      <c r="G287" s="32" t="s">
        <v>586</v>
      </c>
      <c r="H287" s="13">
        <v>35</v>
      </c>
      <c r="I287" s="11" t="s">
        <v>62</v>
      </c>
      <c r="J287" s="11" t="s">
        <v>940</v>
      </c>
      <c r="K287" s="11"/>
      <c r="L287" s="11"/>
    </row>
    <row r="288" spans="1:12">
      <c r="A288" s="10">
        <v>30273</v>
      </c>
      <c r="B288" s="25" t="s">
        <v>587</v>
      </c>
      <c r="C288" s="11" t="s">
        <v>588</v>
      </c>
      <c r="D288" s="12">
        <v>30760</v>
      </c>
      <c r="E288" s="12">
        <v>1315</v>
      </c>
      <c r="F288" s="31" t="s">
        <v>449</v>
      </c>
      <c r="G288" s="32" t="s">
        <v>588</v>
      </c>
      <c r="H288" s="13">
        <v>101</v>
      </c>
      <c r="I288" s="11" t="s">
        <v>28</v>
      </c>
      <c r="J288" s="11" t="s">
        <v>943</v>
      </c>
      <c r="K288" s="11"/>
      <c r="L288" s="11"/>
    </row>
    <row r="289" spans="1:12">
      <c r="A289" s="10">
        <v>30274</v>
      </c>
      <c r="B289" s="25" t="s">
        <v>589</v>
      </c>
      <c r="C289" s="11" t="s">
        <v>590</v>
      </c>
      <c r="D289" s="12">
        <v>30340</v>
      </c>
      <c r="E289" s="12">
        <v>3236</v>
      </c>
      <c r="F289" s="31" t="s">
        <v>491</v>
      </c>
      <c r="G289" s="32" t="s">
        <v>590</v>
      </c>
      <c r="H289" s="13">
        <v>100</v>
      </c>
      <c r="I289" s="11" t="s">
        <v>15</v>
      </c>
      <c r="J289" s="11" t="s">
        <v>945</v>
      </c>
      <c r="K289" s="11"/>
      <c r="L289" s="11"/>
    </row>
    <row r="290" spans="1:12">
      <c r="A290" s="10">
        <v>30275</v>
      </c>
      <c r="B290" s="25" t="s">
        <v>591</v>
      </c>
      <c r="C290" s="11" t="s">
        <v>592</v>
      </c>
      <c r="D290" s="12">
        <v>30580</v>
      </c>
      <c r="E290" s="12">
        <v>290</v>
      </c>
      <c r="F290" s="50" t="s">
        <v>915</v>
      </c>
      <c r="G290" s="51" t="s">
        <v>592</v>
      </c>
      <c r="H290" s="13">
        <v>100</v>
      </c>
      <c r="I290" s="11" t="s">
        <v>15</v>
      </c>
      <c r="J290" s="11" t="s">
        <v>936</v>
      </c>
      <c r="K290" s="11"/>
      <c r="L290" s="11"/>
    </row>
    <row r="291" spans="1:12">
      <c r="A291" s="10">
        <v>30276</v>
      </c>
      <c r="B291" s="25" t="s">
        <v>593</v>
      </c>
      <c r="C291" s="11" t="s">
        <v>594</v>
      </c>
      <c r="D291" s="12">
        <v>30220</v>
      </c>
      <c r="E291" s="12">
        <v>3349</v>
      </c>
      <c r="F291" s="31" t="s">
        <v>25</v>
      </c>
      <c r="G291" s="32" t="s">
        <v>594</v>
      </c>
      <c r="H291" s="13">
        <v>26</v>
      </c>
      <c r="I291" s="11" t="s">
        <v>26</v>
      </c>
      <c r="J291" s="11" t="s">
        <v>948</v>
      </c>
      <c r="K291" s="11">
        <v>1001</v>
      </c>
      <c r="L291" s="11" t="s">
        <v>27</v>
      </c>
    </row>
    <row r="292" spans="1:12">
      <c r="A292" s="10">
        <v>30277</v>
      </c>
      <c r="B292" s="25" t="s">
        <v>595</v>
      </c>
      <c r="C292" s="11" t="s">
        <v>596</v>
      </c>
      <c r="D292" s="12">
        <v>30200</v>
      </c>
      <c r="E292" s="12">
        <v>481</v>
      </c>
      <c r="F292" s="31" t="s">
        <v>449</v>
      </c>
      <c r="G292" s="32" t="s">
        <v>596</v>
      </c>
      <c r="H292" s="13">
        <v>101</v>
      </c>
      <c r="I292" s="11" t="s">
        <v>28</v>
      </c>
      <c r="J292" s="11" t="s">
        <v>936</v>
      </c>
      <c r="K292" s="11"/>
      <c r="L292" s="11"/>
    </row>
    <row r="293" spans="1:12">
      <c r="A293" s="10">
        <v>30278</v>
      </c>
      <c r="B293" s="25" t="s">
        <v>597</v>
      </c>
      <c r="C293" s="11" t="s">
        <v>598</v>
      </c>
      <c r="D293" s="12">
        <v>30126</v>
      </c>
      <c r="E293" s="12">
        <v>2638</v>
      </c>
      <c r="F293" s="31" t="s">
        <v>489</v>
      </c>
      <c r="G293" s="32" t="s">
        <v>598</v>
      </c>
      <c r="H293" s="13">
        <v>101</v>
      </c>
      <c r="I293" s="11" t="s">
        <v>28</v>
      </c>
      <c r="J293" s="11" t="s">
        <v>943</v>
      </c>
      <c r="K293" s="11"/>
      <c r="L293" s="11"/>
    </row>
    <row r="294" spans="1:12">
      <c r="A294" s="10">
        <v>30279</v>
      </c>
      <c r="B294" s="25" t="s">
        <v>599</v>
      </c>
      <c r="C294" s="11" t="s">
        <v>600</v>
      </c>
      <c r="D294" s="12">
        <v>30330</v>
      </c>
      <c r="E294" s="12">
        <v>734</v>
      </c>
      <c r="F294" s="31" t="s">
        <v>710</v>
      </c>
      <c r="G294" s="32" t="s">
        <v>600</v>
      </c>
      <c r="H294" s="13">
        <v>106</v>
      </c>
      <c r="I294" s="11" t="s">
        <v>14</v>
      </c>
      <c r="J294" s="11" t="s">
        <v>943</v>
      </c>
      <c r="K294" s="11"/>
      <c r="L294" s="11"/>
    </row>
    <row r="295" spans="1:12">
      <c r="A295" s="10">
        <v>30280</v>
      </c>
      <c r="B295" s="25" t="s">
        <v>601</v>
      </c>
      <c r="C295" s="11" t="s">
        <v>602</v>
      </c>
      <c r="D295" s="12">
        <v>30440</v>
      </c>
      <c r="E295" s="12">
        <v>374</v>
      </c>
      <c r="F295" s="31" t="s">
        <v>330</v>
      </c>
      <c r="G295" s="32" t="s">
        <v>602</v>
      </c>
      <c r="H295" s="13">
        <v>21</v>
      </c>
      <c r="I295" s="11" t="s">
        <v>55</v>
      </c>
      <c r="J295" s="11" t="s">
        <v>940</v>
      </c>
      <c r="K295" s="11">
        <v>1003</v>
      </c>
      <c r="L295" s="11" t="s">
        <v>70</v>
      </c>
    </row>
    <row r="296" spans="1:12">
      <c r="A296" s="10">
        <v>30281</v>
      </c>
      <c r="B296" s="25" t="s">
        <v>603</v>
      </c>
      <c r="C296" s="11" t="s">
        <v>604</v>
      </c>
      <c r="D296" s="12">
        <v>30730</v>
      </c>
      <c r="E296" s="12">
        <v>1567</v>
      </c>
      <c r="F296" s="31" t="s">
        <v>154</v>
      </c>
      <c r="G296" s="32" t="s">
        <v>604</v>
      </c>
      <c r="H296" s="13">
        <v>1</v>
      </c>
      <c r="I296" s="11" t="s">
        <v>21</v>
      </c>
      <c r="J296" s="11" t="s">
        <v>936</v>
      </c>
      <c r="K296" s="11"/>
      <c r="L296" s="11"/>
    </row>
    <row r="297" spans="1:12">
      <c r="A297" s="10">
        <v>30282</v>
      </c>
      <c r="B297" s="25" t="s">
        <v>605</v>
      </c>
      <c r="C297" s="11" t="s">
        <v>606</v>
      </c>
      <c r="D297" s="12">
        <v>30330</v>
      </c>
      <c r="E297" s="12">
        <v>803</v>
      </c>
      <c r="F297" s="31" t="s">
        <v>449</v>
      </c>
      <c r="G297" s="32" t="s">
        <v>606</v>
      </c>
      <c r="H297" s="13">
        <v>101</v>
      </c>
      <c r="I297" s="11" t="s">
        <v>28</v>
      </c>
      <c r="J297" s="11" t="s">
        <v>943</v>
      </c>
      <c r="K297" s="11"/>
      <c r="L297" s="11"/>
    </row>
    <row r="298" spans="1:12">
      <c r="A298" s="10">
        <v>30283</v>
      </c>
      <c r="B298" s="25" t="s">
        <v>607</v>
      </c>
      <c r="C298" s="11" t="s">
        <v>608</v>
      </c>
      <c r="D298" s="12">
        <v>30440</v>
      </c>
      <c r="E298" s="12">
        <v>196</v>
      </c>
      <c r="F298" s="31" t="s">
        <v>330</v>
      </c>
      <c r="G298" s="32" t="s">
        <v>608</v>
      </c>
      <c r="H298" s="13">
        <v>35</v>
      </c>
      <c r="I298" s="11" t="s">
        <v>62</v>
      </c>
      <c r="J298" s="11" t="s">
        <v>940</v>
      </c>
      <c r="K298" s="11"/>
      <c r="L298" s="11"/>
    </row>
    <row r="299" spans="1:12">
      <c r="A299" s="10">
        <v>30284</v>
      </c>
      <c r="B299" s="25" t="s">
        <v>609</v>
      </c>
      <c r="C299" s="11" t="s">
        <v>610</v>
      </c>
      <c r="D299" s="12">
        <v>30520</v>
      </c>
      <c r="E299" s="12">
        <v>4300</v>
      </c>
      <c r="F299" s="50" t="s">
        <v>915</v>
      </c>
      <c r="G299" s="51" t="s">
        <v>610</v>
      </c>
      <c r="H299" s="13">
        <v>100</v>
      </c>
      <c r="I299" s="11" t="s">
        <v>15</v>
      </c>
      <c r="J299" s="11" t="s">
        <v>945</v>
      </c>
      <c r="K299" s="11"/>
      <c r="L299" s="11"/>
    </row>
    <row r="300" spans="1:12">
      <c r="A300" s="10">
        <v>30285</v>
      </c>
      <c r="B300" s="25" t="s">
        <v>611</v>
      </c>
      <c r="C300" s="11" t="s">
        <v>612</v>
      </c>
      <c r="D300" s="12">
        <v>30360</v>
      </c>
      <c r="E300" s="12">
        <v>659</v>
      </c>
      <c r="F300" s="31" t="s">
        <v>916</v>
      </c>
      <c r="G300" s="32" t="s">
        <v>612</v>
      </c>
      <c r="H300" s="13">
        <v>100</v>
      </c>
      <c r="I300" s="11" t="s">
        <v>15</v>
      </c>
      <c r="J300" s="11" t="s">
        <v>936</v>
      </c>
      <c r="K300" s="11"/>
      <c r="L300" s="11"/>
    </row>
    <row r="301" spans="1:12">
      <c r="A301" s="10">
        <v>30286</v>
      </c>
      <c r="B301" s="25" t="s">
        <v>613</v>
      </c>
      <c r="C301" s="11" t="s">
        <v>614</v>
      </c>
      <c r="D301" s="12">
        <v>30700</v>
      </c>
      <c r="E301" s="12">
        <v>711</v>
      </c>
      <c r="F301" s="31" t="s">
        <v>710</v>
      </c>
      <c r="G301" s="32" t="s">
        <v>614</v>
      </c>
      <c r="H301" s="13">
        <v>106</v>
      </c>
      <c r="I301" s="11" t="s">
        <v>14</v>
      </c>
      <c r="J301" s="11" t="s">
        <v>936</v>
      </c>
      <c r="K301" s="11"/>
      <c r="L301" s="11"/>
    </row>
    <row r="302" spans="1:12">
      <c r="A302" s="10">
        <v>30287</v>
      </c>
      <c r="B302" s="25" t="s">
        <v>615</v>
      </c>
      <c r="C302" s="11" t="s">
        <v>616</v>
      </c>
      <c r="D302" s="12">
        <v>30200</v>
      </c>
      <c r="E302" s="12">
        <v>611</v>
      </c>
      <c r="F302" s="31" t="s">
        <v>449</v>
      </c>
      <c r="G302" s="32" t="s">
        <v>616</v>
      </c>
      <c r="H302" s="13">
        <v>101</v>
      </c>
      <c r="I302" s="11" t="s">
        <v>28</v>
      </c>
      <c r="J302" s="11" t="s">
        <v>936</v>
      </c>
      <c r="K302" s="11"/>
      <c r="L302" s="11"/>
    </row>
    <row r="303" spans="1:12">
      <c r="A303" s="10">
        <v>30288</v>
      </c>
      <c r="B303" s="25" t="s">
        <v>617</v>
      </c>
      <c r="C303" s="11" t="s">
        <v>618</v>
      </c>
      <c r="D303" s="12">
        <v>30200</v>
      </c>
      <c r="E303" s="12">
        <v>1249</v>
      </c>
      <c r="F303" s="31" t="s">
        <v>449</v>
      </c>
      <c r="G303" s="32" t="s">
        <v>618</v>
      </c>
      <c r="H303" s="13">
        <v>101</v>
      </c>
      <c r="I303" s="11" t="s">
        <v>28</v>
      </c>
      <c r="J303" s="11" t="s">
        <v>943</v>
      </c>
      <c r="K303" s="11"/>
      <c r="L303" s="11"/>
    </row>
    <row r="304" spans="1:12">
      <c r="A304" s="10">
        <v>30289</v>
      </c>
      <c r="B304" s="25" t="s">
        <v>619</v>
      </c>
      <c r="C304" s="11" t="s">
        <v>620</v>
      </c>
      <c r="D304" s="12">
        <v>30610</v>
      </c>
      <c r="E304" s="12">
        <v>81</v>
      </c>
      <c r="F304" s="31" t="s">
        <v>465</v>
      </c>
      <c r="G304" s="32" t="s">
        <v>620</v>
      </c>
      <c r="H304" s="13">
        <v>105</v>
      </c>
      <c r="I304" s="11" t="s">
        <v>20</v>
      </c>
      <c r="J304" s="11" t="s">
        <v>936</v>
      </c>
      <c r="K304" s="11"/>
      <c r="L304" s="11"/>
    </row>
    <row r="305" spans="1:12">
      <c r="A305" s="10">
        <v>30290</v>
      </c>
      <c r="B305" s="25" t="s">
        <v>621</v>
      </c>
      <c r="C305" s="11" t="s">
        <v>622</v>
      </c>
      <c r="D305" s="12">
        <v>30130</v>
      </c>
      <c r="E305" s="12">
        <v>1827</v>
      </c>
      <c r="F305" s="31" t="s">
        <v>449</v>
      </c>
      <c r="G305" s="32" t="s">
        <v>622</v>
      </c>
      <c r="H305" s="13">
        <v>101</v>
      </c>
      <c r="I305" s="11" t="s">
        <v>28</v>
      </c>
      <c r="J305" s="11" t="s">
        <v>943</v>
      </c>
      <c r="K305" s="11"/>
      <c r="L305" s="11"/>
    </row>
    <row r="306" spans="1:12">
      <c r="A306" s="10">
        <v>30291</v>
      </c>
      <c r="B306" s="25" t="s">
        <v>623</v>
      </c>
      <c r="C306" s="11" t="s">
        <v>624</v>
      </c>
      <c r="D306" s="12">
        <v>30480</v>
      </c>
      <c r="E306" s="12">
        <v>312</v>
      </c>
      <c r="F306" s="31" t="s">
        <v>298</v>
      </c>
      <c r="G306" s="32" t="s">
        <v>624</v>
      </c>
      <c r="H306" s="13">
        <v>100</v>
      </c>
      <c r="I306" s="11" t="s">
        <v>15</v>
      </c>
      <c r="J306" s="11" t="s">
        <v>940</v>
      </c>
      <c r="K306" s="11">
        <v>1004</v>
      </c>
      <c r="L306" s="11" t="s">
        <v>181</v>
      </c>
    </row>
    <row r="307" spans="1:12">
      <c r="A307" s="10">
        <v>30355</v>
      </c>
      <c r="B307" s="25" t="s">
        <v>625</v>
      </c>
      <c r="C307" s="11" t="s">
        <v>626</v>
      </c>
      <c r="D307" s="12">
        <v>30330</v>
      </c>
      <c r="E307" s="12">
        <v>917</v>
      </c>
      <c r="F307" s="31" t="s">
        <v>489</v>
      </c>
      <c r="G307" s="32" t="s">
        <v>626</v>
      </c>
      <c r="H307" s="13">
        <v>101</v>
      </c>
      <c r="I307" s="11" t="s">
        <v>28</v>
      </c>
      <c r="J307" s="11" t="s">
        <v>943</v>
      </c>
      <c r="K307" s="11"/>
      <c r="L307" s="11"/>
    </row>
    <row r="308" spans="1:12">
      <c r="A308" s="10">
        <v>30292</v>
      </c>
      <c r="B308" s="25" t="s">
        <v>627</v>
      </c>
      <c r="C308" s="11" t="s">
        <v>628</v>
      </c>
      <c r="D308" s="12">
        <v>30330</v>
      </c>
      <c r="E308" s="12">
        <v>449</v>
      </c>
      <c r="F308" s="31" t="s">
        <v>96</v>
      </c>
      <c r="G308" s="32" t="s">
        <v>628</v>
      </c>
      <c r="H308" s="13">
        <v>101</v>
      </c>
      <c r="I308" s="11" t="s">
        <v>28</v>
      </c>
      <c r="J308" s="11" t="s">
        <v>943</v>
      </c>
      <c r="K308" s="11"/>
      <c r="L308" s="11"/>
    </row>
    <row r="309" spans="1:12">
      <c r="A309" s="10">
        <v>30293</v>
      </c>
      <c r="B309" s="25" t="s">
        <v>629</v>
      </c>
      <c r="C309" s="11" t="s">
        <v>630</v>
      </c>
      <c r="D309" s="12">
        <v>30430</v>
      </c>
      <c r="E309" s="12">
        <v>336</v>
      </c>
      <c r="F309" s="31" t="s">
        <v>491</v>
      </c>
      <c r="G309" s="32" t="s">
        <v>630</v>
      </c>
      <c r="H309" s="13">
        <v>104</v>
      </c>
      <c r="I309" s="11" t="s">
        <v>51</v>
      </c>
      <c r="J309" s="11" t="s">
        <v>936</v>
      </c>
      <c r="K309" s="11"/>
      <c r="L309" s="11"/>
    </row>
    <row r="310" spans="1:12">
      <c r="A310" s="10">
        <v>30294</v>
      </c>
      <c r="B310" s="25" t="s">
        <v>631</v>
      </c>
      <c r="C310" s="11" t="s">
        <v>632</v>
      </c>
      <c r="D310" s="12">
        <v>30340</v>
      </c>
      <c r="E310" s="12">
        <v>4875</v>
      </c>
      <c r="F310" s="50" t="s">
        <v>915</v>
      </c>
      <c r="G310" s="51" t="s">
        <v>632</v>
      </c>
      <c r="H310" s="13">
        <v>100</v>
      </c>
      <c r="I310" s="11" t="s">
        <v>15</v>
      </c>
      <c r="J310" s="11" t="s">
        <v>936</v>
      </c>
      <c r="K310" s="11"/>
      <c r="L310" s="11"/>
    </row>
    <row r="311" spans="1:12">
      <c r="A311" s="10">
        <v>30295</v>
      </c>
      <c r="B311" s="25" t="s">
        <v>633</v>
      </c>
      <c r="C311" s="11" t="s">
        <v>634</v>
      </c>
      <c r="D311" s="12">
        <v>30700</v>
      </c>
      <c r="E311" s="12">
        <v>3040</v>
      </c>
      <c r="F311" s="31" t="s">
        <v>710</v>
      </c>
      <c r="G311" s="32" t="s">
        <v>634</v>
      </c>
      <c r="H311" s="13">
        <v>106</v>
      </c>
      <c r="I311" s="11" t="s">
        <v>14</v>
      </c>
      <c r="J311" s="11" t="s">
        <v>936</v>
      </c>
      <c r="K311" s="11"/>
      <c r="L311" s="11"/>
    </row>
    <row r="312" spans="1:12">
      <c r="A312" s="10">
        <v>30296</v>
      </c>
      <c r="B312" s="25" t="s">
        <v>635</v>
      </c>
      <c r="C312" s="11" t="s">
        <v>636</v>
      </c>
      <c r="D312" s="12">
        <v>30440</v>
      </c>
      <c r="E312" s="12">
        <v>199</v>
      </c>
      <c r="F312" s="31" t="s">
        <v>330</v>
      </c>
      <c r="G312" s="32" t="s">
        <v>636</v>
      </c>
      <c r="H312" s="13">
        <v>35</v>
      </c>
      <c r="I312" s="11" t="s">
        <v>62</v>
      </c>
      <c r="J312" s="11" t="s">
        <v>940</v>
      </c>
      <c r="K312" s="11"/>
      <c r="L312" s="11"/>
    </row>
    <row r="313" spans="1:12">
      <c r="A313" s="10">
        <v>30297</v>
      </c>
      <c r="B313" s="25" t="s">
        <v>637</v>
      </c>
      <c r="C313" s="11" t="s">
        <v>638</v>
      </c>
      <c r="D313" s="12">
        <v>30750</v>
      </c>
      <c r="E313" s="12">
        <v>271</v>
      </c>
      <c r="F313" s="31" t="s">
        <v>330</v>
      </c>
      <c r="G313" s="32" t="s">
        <v>638</v>
      </c>
      <c r="H313" s="13">
        <v>103</v>
      </c>
      <c r="I313" s="11" t="s">
        <v>47</v>
      </c>
      <c r="J313" s="11" t="s">
        <v>940</v>
      </c>
      <c r="K313" s="11"/>
      <c r="L313" s="11"/>
    </row>
    <row r="314" spans="1:12">
      <c r="A314" s="10">
        <v>30298</v>
      </c>
      <c r="B314" s="25" t="s">
        <v>639</v>
      </c>
      <c r="C314" s="11" t="s">
        <v>640</v>
      </c>
      <c r="D314" s="12">
        <v>30140</v>
      </c>
      <c r="E314" s="12">
        <v>526</v>
      </c>
      <c r="F314" s="31" t="s">
        <v>298</v>
      </c>
      <c r="G314" s="32" t="s">
        <v>640</v>
      </c>
      <c r="H314" s="13">
        <v>100</v>
      </c>
      <c r="I314" s="11" t="s">
        <v>15</v>
      </c>
      <c r="J314" s="11" t="s">
        <v>940</v>
      </c>
      <c r="K314" s="11"/>
      <c r="L314" s="11"/>
    </row>
    <row r="315" spans="1:12">
      <c r="A315" s="10">
        <v>30299</v>
      </c>
      <c r="B315" s="25" t="s">
        <v>641</v>
      </c>
      <c r="C315" s="11" t="s">
        <v>642</v>
      </c>
      <c r="D315" s="12">
        <v>30700</v>
      </c>
      <c r="E315" s="12">
        <v>1081</v>
      </c>
      <c r="F315" s="31" t="s">
        <v>710</v>
      </c>
      <c r="G315" s="32" t="s">
        <v>642</v>
      </c>
      <c r="H315" s="13">
        <v>106</v>
      </c>
      <c r="I315" s="11" t="s">
        <v>14</v>
      </c>
      <c r="J315" s="11" t="s">
        <v>936</v>
      </c>
      <c r="K315" s="11"/>
      <c r="L315" s="11"/>
    </row>
    <row r="316" spans="1:12">
      <c r="A316" s="10">
        <v>30300</v>
      </c>
      <c r="B316" s="25" t="s">
        <v>643</v>
      </c>
      <c r="C316" s="11" t="s">
        <v>644</v>
      </c>
      <c r="D316" s="12">
        <v>30260</v>
      </c>
      <c r="E316" s="12">
        <v>473</v>
      </c>
      <c r="F316" s="31" t="s">
        <v>465</v>
      </c>
      <c r="G316" s="32" t="s">
        <v>644</v>
      </c>
      <c r="H316" s="13">
        <v>105</v>
      </c>
      <c r="I316" s="11" t="s">
        <v>20</v>
      </c>
      <c r="J316" s="11" t="s">
        <v>936</v>
      </c>
      <c r="K316" s="11"/>
      <c r="L316" s="11"/>
    </row>
    <row r="317" spans="1:12">
      <c r="A317" s="10">
        <v>30303</v>
      </c>
      <c r="B317" s="25" t="s">
        <v>645</v>
      </c>
      <c r="C317" s="11" t="s">
        <v>646</v>
      </c>
      <c r="D317" s="12">
        <v>30500</v>
      </c>
      <c r="E317" s="12">
        <v>786</v>
      </c>
      <c r="F317" s="31" t="s">
        <v>491</v>
      </c>
      <c r="G317" s="32" t="s">
        <v>646</v>
      </c>
      <c r="H317" s="13">
        <v>104</v>
      </c>
      <c r="I317" s="11" t="s">
        <v>51</v>
      </c>
      <c r="J317" s="11" t="s">
        <v>936</v>
      </c>
      <c r="K317" s="11"/>
      <c r="L317" s="11"/>
    </row>
    <row r="318" spans="1:12">
      <c r="A318" s="10">
        <v>30301</v>
      </c>
      <c r="B318" s="25" t="s">
        <v>647</v>
      </c>
      <c r="C318" s="11" t="s">
        <v>648</v>
      </c>
      <c r="D318" s="12">
        <v>30700</v>
      </c>
      <c r="E318" s="12">
        <v>292</v>
      </c>
      <c r="F318" s="31" t="s">
        <v>710</v>
      </c>
      <c r="G318" s="32" t="s">
        <v>648</v>
      </c>
      <c r="H318" s="13">
        <v>106</v>
      </c>
      <c r="I318" s="11" t="s">
        <v>14</v>
      </c>
      <c r="J318" s="11" t="s">
        <v>936</v>
      </c>
      <c r="K318" s="11"/>
      <c r="L318" s="11"/>
    </row>
    <row r="319" spans="1:12">
      <c r="A319" s="10">
        <v>30302</v>
      </c>
      <c r="B319" s="25" t="s">
        <v>649</v>
      </c>
      <c r="C319" s="11" t="s">
        <v>650</v>
      </c>
      <c r="D319" s="12">
        <v>30290</v>
      </c>
      <c r="E319" s="12">
        <v>2003</v>
      </c>
      <c r="F319" s="31" t="s">
        <v>489</v>
      </c>
      <c r="G319" s="32" t="s">
        <v>650</v>
      </c>
      <c r="H319" s="13">
        <v>101</v>
      </c>
      <c r="I319" s="11" t="s">
        <v>28</v>
      </c>
      <c r="J319" s="11" t="s">
        <v>943</v>
      </c>
      <c r="K319" s="11"/>
      <c r="L319" s="11"/>
    </row>
    <row r="320" spans="1:12">
      <c r="A320" s="10">
        <v>30304</v>
      </c>
      <c r="B320" s="25" t="s">
        <v>651</v>
      </c>
      <c r="C320" s="11" t="s">
        <v>652</v>
      </c>
      <c r="D320" s="12">
        <v>30760</v>
      </c>
      <c r="E320" s="12">
        <v>187</v>
      </c>
      <c r="F320" s="31" t="s">
        <v>449</v>
      </c>
      <c r="G320" s="32" t="s">
        <v>652</v>
      </c>
      <c r="H320" s="13">
        <v>101</v>
      </c>
      <c r="I320" s="11" t="s">
        <v>28</v>
      </c>
      <c r="J320" s="11" t="s">
        <v>936</v>
      </c>
      <c r="K320" s="11"/>
      <c r="L320" s="11"/>
    </row>
    <row r="321" spans="1:12">
      <c r="A321" s="10">
        <v>30305</v>
      </c>
      <c r="B321" s="25" t="s">
        <v>653</v>
      </c>
      <c r="C321" s="11" t="s">
        <v>654</v>
      </c>
      <c r="D321" s="12">
        <v>30340</v>
      </c>
      <c r="E321" s="12">
        <v>3208</v>
      </c>
      <c r="F321" s="50" t="s">
        <v>915</v>
      </c>
      <c r="G321" s="51" t="s">
        <v>654</v>
      </c>
      <c r="H321" s="13">
        <v>100</v>
      </c>
      <c r="I321" s="11" t="s">
        <v>15</v>
      </c>
      <c r="J321" s="11" t="s">
        <v>936</v>
      </c>
      <c r="K321" s="11"/>
      <c r="L321" s="11"/>
    </row>
    <row r="322" spans="1:12">
      <c r="A322" s="10">
        <v>30306</v>
      </c>
      <c r="B322" s="25" t="s">
        <v>655</v>
      </c>
      <c r="C322" s="11" t="s">
        <v>656</v>
      </c>
      <c r="D322" s="12">
        <v>30250</v>
      </c>
      <c r="E322" s="12">
        <v>511</v>
      </c>
      <c r="F322" s="31" t="s">
        <v>154</v>
      </c>
      <c r="G322" s="32" t="s">
        <v>656</v>
      </c>
      <c r="H322" s="13">
        <v>19</v>
      </c>
      <c r="I322" s="11" t="s">
        <v>65</v>
      </c>
      <c r="J322" s="11" t="s">
        <v>936</v>
      </c>
      <c r="K322" s="11"/>
      <c r="L322" s="11"/>
    </row>
    <row r="323" spans="1:12">
      <c r="A323" s="10">
        <v>30308</v>
      </c>
      <c r="B323" s="25" t="s">
        <v>657</v>
      </c>
      <c r="C323" s="11" t="s">
        <v>658</v>
      </c>
      <c r="D323" s="12">
        <v>30700</v>
      </c>
      <c r="E323" s="12">
        <v>932</v>
      </c>
      <c r="F323" s="31" t="s">
        <v>710</v>
      </c>
      <c r="G323" s="32" t="s">
        <v>658</v>
      </c>
      <c r="H323" s="13">
        <v>106</v>
      </c>
      <c r="I323" s="11" t="s">
        <v>14</v>
      </c>
      <c r="J323" s="11" t="s">
        <v>936</v>
      </c>
      <c r="K323" s="11">
        <v>1002</v>
      </c>
      <c r="L323" s="11" t="s">
        <v>150</v>
      </c>
    </row>
    <row r="324" spans="1:12">
      <c r="A324" s="10">
        <v>30309</v>
      </c>
      <c r="B324" s="25" t="s">
        <v>659</v>
      </c>
      <c r="C324" s="11" t="s">
        <v>660</v>
      </c>
      <c r="D324" s="12">
        <v>30260</v>
      </c>
      <c r="E324" s="12">
        <v>284</v>
      </c>
      <c r="F324" s="31" t="s">
        <v>465</v>
      </c>
      <c r="G324" s="32" t="s">
        <v>660</v>
      </c>
      <c r="H324" s="13">
        <v>105</v>
      </c>
      <c r="I324" s="11" t="s">
        <v>20</v>
      </c>
      <c r="J324" s="11" t="s">
        <v>936</v>
      </c>
      <c r="K324" s="11"/>
      <c r="L324" s="11"/>
    </row>
    <row r="325" spans="1:12">
      <c r="A325" s="10">
        <v>30310</v>
      </c>
      <c r="B325" s="25" t="s">
        <v>661</v>
      </c>
      <c r="C325" s="11" t="s">
        <v>662</v>
      </c>
      <c r="D325" s="12">
        <v>30125</v>
      </c>
      <c r="E325" s="12">
        <v>267</v>
      </c>
      <c r="F325" s="31" t="s">
        <v>330</v>
      </c>
      <c r="G325" s="32" t="s">
        <v>662</v>
      </c>
      <c r="H325" s="13">
        <v>103</v>
      </c>
      <c r="I325" s="11" t="s">
        <v>47</v>
      </c>
      <c r="J325" s="11" t="s">
        <v>940</v>
      </c>
      <c r="K325" s="11"/>
      <c r="L325" s="11"/>
    </row>
    <row r="326" spans="1:12">
      <c r="A326" s="10">
        <v>30311</v>
      </c>
      <c r="B326" s="25" t="s">
        <v>663</v>
      </c>
      <c r="C326" s="11" t="s">
        <v>664</v>
      </c>
      <c r="D326" s="12">
        <v>30610</v>
      </c>
      <c r="E326" s="12">
        <v>2000</v>
      </c>
      <c r="F326" s="31" t="s">
        <v>465</v>
      </c>
      <c r="G326" s="32" t="s">
        <v>664</v>
      </c>
      <c r="H326" s="13">
        <v>105</v>
      </c>
      <c r="I326" s="11" t="s">
        <v>20</v>
      </c>
      <c r="J326" s="11" t="s">
        <v>945</v>
      </c>
      <c r="K326" s="11"/>
      <c r="L326" s="11"/>
    </row>
    <row r="327" spans="1:12">
      <c r="A327" s="10">
        <v>30312</v>
      </c>
      <c r="B327" s="25" t="s">
        <v>665</v>
      </c>
      <c r="C327" s="11" t="s">
        <v>666</v>
      </c>
      <c r="D327" s="12">
        <v>30150</v>
      </c>
      <c r="E327" s="12">
        <v>1794</v>
      </c>
      <c r="F327" s="31" t="s">
        <v>489</v>
      </c>
      <c r="G327" s="32" t="s">
        <v>666</v>
      </c>
      <c r="H327" s="13">
        <v>102</v>
      </c>
      <c r="I327" s="11" t="s">
        <v>33</v>
      </c>
      <c r="J327" s="11" t="s">
        <v>939</v>
      </c>
      <c r="K327" s="11"/>
      <c r="L327" s="11"/>
    </row>
    <row r="328" spans="1:12">
      <c r="A328" s="10">
        <v>30313</v>
      </c>
      <c r="B328" s="25" t="s">
        <v>667</v>
      </c>
      <c r="C328" s="11" t="s">
        <v>668</v>
      </c>
      <c r="D328" s="12">
        <v>30190</v>
      </c>
      <c r="E328" s="12">
        <v>713</v>
      </c>
      <c r="F328" s="31" t="s">
        <v>154</v>
      </c>
      <c r="G328" s="32" t="s">
        <v>668</v>
      </c>
      <c r="H328" s="13">
        <v>1</v>
      </c>
      <c r="I328" s="11" t="s">
        <v>21</v>
      </c>
      <c r="J328" s="11" t="s">
        <v>936</v>
      </c>
      <c r="K328" s="11"/>
      <c r="L328" s="11"/>
    </row>
    <row r="329" spans="1:12">
      <c r="A329" s="10">
        <v>30314</v>
      </c>
      <c r="B329" s="25" t="s">
        <v>669</v>
      </c>
      <c r="C329" s="11" t="s">
        <v>670</v>
      </c>
      <c r="D329" s="12">
        <v>30350</v>
      </c>
      <c r="E329" s="12">
        <v>225</v>
      </c>
      <c r="F329" s="31" t="s">
        <v>465</v>
      </c>
      <c r="G329" s="32" t="s">
        <v>670</v>
      </c>
      <c r="H329" s="13">
        <v>105</v>
      </c>
      <c r="I329" s="11" t="s">
        <v>20</v>
      </c>
      <c r="J329" s="11" t="s">
        <v>936</v>
      </c>
      <c r="K329" s="11"/>
      <c r="L329" s="11"/>
    </row>
    <row r="330" spans="1:12">
      <c r="A330" s="10">
        <v>30315</v>
      </c>
      <c r="B330" s="25" t="s">
        <v>671</v>
      </c>
      <c r="C330" s="11" t="s">
        <v>672</v>
      </c>
      <c r="D330" s="12">
        <v>30650</v>
      </c>
      <c r="E330" s="12">
        <v>1927</v>
      </c>
      <c r="F330" s="31" t="s">
        <v>738</v>
      </c>
      <c r="G330" s="32" t="s">
        <v>672</v>
      </c>
      <c r="H330" s="13">
        <v>102</v>
      </c>
      <c r="I330" s="11" t="s">
        <v>33</v>
      </c>
      <c r="J330" s="11" t="s">
        <v>939</v>
      </c>
      <c r="K330" s="11"/>
      <c r="L330" s="11"/>
    </row>
    <row r="331" spans="1:12">
      <c r="A331" s="10">
        <v>30316</v>
      </c>
      <c r="B331" s="25" t="s">
        <v>673</v>
      </c>
      <c r="C331" s="11" t="s">
        <v>674</v>
      </c>
      <c r="D331" s="12">
        <v>30450</v>
      </c>
      <c r="E331" s="12">
        <v>241</v>
      </c>
      <c r="F331" s="31" t="s">
        <v>298</v>
      </c>
      <c r="G331" s="32" t="s">
        <v>674</v>
      </c>
      <c r="H331" s="13">
        <v>100</v>
      </c>
      <c r="I331" s="11" t="s">
        <v>15</v>
      </c>
      <c r="J331" s="11" t="s">
        <v>940</v>
      </c>
      <c r="K331" s="11"/>
      <c r="L331" s="11"/>
    </row>
    <row r="332" spans="1:12">
      <c r="A332" s="10">
        <v>30317</v>
      </c>
      <c r="B332" s="25" t="s">
        <v>675</v>
      </c>
      <c r="C332" s="11" t="s">
        <v>676</v>
      </c>
      <c r="D332" s="12">
        <v>30210</v>
      </c>
      <c r="E332" s="12">
        <v>1710</v>
      </c>
      <c r="F332" s="31" t="s">
        <v>467</v>
      </c>
      <c r="G332" s="32" t="s">
        <v>676</v>
      </c>
      <c r="H332" s="13">
        <v>1</v>
      </c>
      <c r="I332" s="11" t="s">
        <v>21</v>
      </c>
      <c r="J332" s="11" t="s">
        <v>943</v>
      </c>
      <c r="K332" s="11">
        <v>1002</v>
      </c>
      <c r="L332" s="11" t="s">
        <v>150</v>
      </c>
    </row>
    <row r="333" spans="1:12">
      <c r="A333" s="10">
        <v>30318</v>
      </c>
      <c r="B333" s="25" t="s">
        <v>677</v>
      </c>
      <c r="C333" s="11" t="s">
        <v>678</v>
      </c>
      <c r="D333" s="12">
        <v>30340</v>
      </c>
      <c r="E333" s="12">
        <v>200</v>
      </c>
      <c r="F333" s="50" t="s">
        <v>915</v>
      </c>
      <c r="G333" s="51" t="s">
        <v>678</v>
      </c>
      <c r="H333" s="13">
        <v>100</v>
      </c>
      <c r="I333" s="11" t="s">
        <v>15</v>
      </c>
      <c r="J333" s="11" t="s">
        <v>936</v>
      </c>
      <c r="K333" s="11"/>
      <c r="L333" s="11"/>
    </row>
    <row r="334" spans="1:12">
      <c r="A334" s="10">
        <v>30319</v>
      </c>
      <c r="B334" s="25" t="s">
        <v>679</v>
      </c>
      <c r="C334" s="11" t="s">
        <v>680</v>
      </c>
      <c r="D334" s="12">
        <v>30700</v>
      </c>
      <c r="E334" s="12">
        <v>574</v>
      </c>
      <c r="F334" s="31" t="s">
        <v>710</v>
      </c>
      <c r="G334" s="32" t="s">
        <v>680</v>
      </c>
      <c r="H334" s="13">
        <v>106</v>
      </c>
      <c r="I334" s="11" t="s">
        <v>14</v>
      </c>
      <c r="J334" s="11" t="s">
        <v>936</v>
      </c>
      <c r="K334" s="11"/>
      <c r="L334" s="11"/>
    </row>
    <row r="335" spans="1:12">
      <c r="A335" s="10">
        <v>30320</v>
      </c>
      <c r="B335" s="25" t="s">
        <v>681</v>
      </c>
      <c r="C335" s="11" t="s">
        <v>682</v>
      </c>
      <c r="D335" s="12">
        <v>30580</v>
      </c>
      <c r="E335" s="12">
        <v>152</v>
      </c>
      <c r="F335" s="50" t="s">
        <v>915</v>
      </c>
      <c r="G335" s="51" t="s">
        <v>682</v>
      </c>
      <c r="H335" s="13">
        <v>100</v>
      </c>
      <c r="I335" s="11" t="s">
        <v>15</v>
      </c>
      <c r="J335" s="11" t="s">
        <v>936</v>
      </c>
      <c r="K335" s="11"/>
      <c r="L335" s="11"/>
    </row>
    <row r="336" spans="1:12">
      <c r="A336" s="10">
        <v>30321</v>
      </c>
      <c r="B336" s="25" t="s">
        <v>683</v>
      </c>
      <c r="C336" s="11" t="s">
        <v>684</v>
      </c>
      <c r="D336" s="12">
        <v>30250</v>
      </c>
      <c r="E336" s="12">
        <v>4514</v>
      </c>
      <c r="F336" s="31" t="s">
        <v>154</v>
      </c>
      <c r="G336" s="32" t="s">
        <v>684</v>
      </c>
      <c r="H336" s="13">
        <v>19</v>
      </c>
      <c r="I336" s="11" t="s">
        <v>65</v>
      </c>
      <c r="J336" s="11" t="s">
        <v>936</v>
      </c>
      <c r="K336" s="11"/>
      <c r="L336" s="11"/>
    </row>
    <row r="337" spans="1:12">
      <c r="A337" s="10">
        <v>30322</v>
      </c>
      <c r="B337" s="25" t="s">
        <v>685</v>
      </c>
      <c r="C337" s="11" t="s">
        <v>686</v>
      </c>
      <c r="D337" s="12">
        <v>30460</v>
      </c>
      <c r="E337" s="12">
        <v>292</v>
      </c>
      <c r="F337" s="31" t="s">
        <v>330</v>
      </c>
      <c r="G337" s="32" t="s">
        <v>686</v>
      </c>
      <c r="H337" s="13">
        <v>103</v>
      </c>
      <c r="I337" s="11" t="s">
        <v>47</v>
      </c>
      <c r="J337" s="11" t="s">
        <v>940</v>
      </c>
      <c r="K337" s="11"/>
      <c r="L337" s="11"/>
    </row>
    <row r="338" spans="1:12">
      <c r="A338" s="10">
        <v>30323</v>
      </c>
      <c r="B338" s="25" t="s">
        <v>687</v>
      </c>
      <c r="C338" s="11" t="s">
        <v>688</v>
      </c>
      <c r="D338" s="12">
        <v>30110</v>
      </c>
      <c r="E338" s="12">
        <v>159</v>
      </c>
      <c r="F338" s="31" t="s">
        <v>298</v>
      </c>
      <c r="G338" s="32" t="s">
        <v>688</v>
      </c>
      <c r="H338" s="13">
        <v>100</v>
      </c>
      <c r="I338" s="11" t="s">
        <v>15</v>
      </c>
      <c r="J338" s="11" t="s">
        <v>940</v>
      </c>
      <c r="K338" s="11">
        <v>1004</v>
      </c>
      <c r="L338" s="11" t="s">
        <v>181</v>
      </c>
    </row>
    <row r="339" spans="1:12">
      <c r="A339" s="10">
        <v>30324</v>
      </c>
      <c r="B339" s="25" t="s">
        <v>689</v>
      </c>
      <c r="C339" s="11" t="s">
        <v>690</v>
      </c>
      <c r="D339" s="12">
        <v>30250</v>
      </c>
      <c r="E339" s="12">
        <v>813</v>
      </c>
      <c r="F339" s="31" t="s">
        <v>154</v>
      </c>
      <c r="G339" s="32" t="s">
        <v>690</v>
      </c>
      <c r="H339" s="13">
        <v>19</v>
      </c>
      <c r="I339" s="11" t="s">
        <v>65</v>
      </c>
      <c r="J339" s="11" t="s">
        <v>936</v>
      </c>
      <c r="K339" s="11"/>
      <c r="L339" s="11"/>
    </row>
    <row r="340" spans="1:12">
      <c r="A340" s="10">
        <v>30325</v>
      </c>
      <c r="B340" s="25" t="s">
        <v>691</v>
      </c>
      <c r="C340" s="11" t="s">
        <v>692</v>
      </c>
      <c r="D340" s="12">
        <v>30440</v>
      </c>
      <c r="E340" s="12">
        <v>1696</v>
      </c>
      <c r="F340" s="31" t="s">
        <v>330</v>
      </c>
      <c r="G340" s="32" t="s">
        <v>692</v>
      </c>
      <c r="H340" s="13">
        <v>35</v>
      </c>
      <c r="I340" s="11" t="s">
        <v>62</v>
      </c>
      <c r="J340" s="11" t="s">
        <v>940</v>
      </c>
      <c r="K340" s="11"/>
      <c r="L340" s="11"/>
    </row>
    <row r="341" spans="1:12">
      <c r="A341" s="10">
        <v>30326</v>
      </c>
      <c r="B341" s="25" t="s">
        <v>693</v>
      </c>
      <c r="C341" s="11" t="s">
        <v>694</v>
      </c>
      <c r="D341" s="12">
        <v>30126</v>
      </c>
      <c r="E341" s="12">
        <v>1874</v>
      </c>
      <c r="F341" s="31" t="s">
        <v>489</v>
      </c>
      <c r="G341" s="32" t="s">
        <v>694</v>
      </c>
      <c r="H341" s="13">
        <v>101</v>
      </c>
      <c r="I341" s="11" t="s">
        <v>28</v>
      </c>
      <c r="J341" s="11" t="s">
        <v>943</v>
      </c>
      <c r="K341" s="11"/>
      <c r="L341" s="11"/>
    </row>
    <row r="342" spans="1:12">
      <c r="A342" s="10">
        <v>30327</v>
      </c>
      <c r="B342" s="25" t="s">
        <v>695</v>
      </c>
      <c r="C342" s="11" t="s">
        <v>696</v>
      </c>
      <c r="D342" s="12">
        <v>30430</v>
      </c>
      <c r="E342" s="12">
        <v>61</v>
      </c>
      <c r="F342" s="31" t="s">
        <v>491</v>
      </c>
      <c r="G342" s="32" t="s">
        <v>696</v>
      </c>
      <c r="H342" s="13">
        <v>104</v>
      </c>
      <c r="I342" s="11" t="s">
        <v>51</v>
      </c>
      <c r="J342" s="11" t="s">
        <v>936</v>
      </c>
      <c r="K342" s="11"/>
      <c r="L342" s="11"/>
    </row>
    <row r="343" spans="1:12">
      <c r="A343" s="10">
        <v>30328</v>
      </c>
      <c r="B343" s="25" t="s">
        <v>697</v>
      </c>
      <c r="C343" s="11" t="s">
        <v>698</v>
      </c>
      <c r="D343" s="12">
        <v>30390</v>
      </c>
      <c r="E343" s="12">
        <v>1082</v>
      </c>
      <c r="F343" s="31" t="s">
        <v>467</v>
      </c>
      <c r="G343" s="32" t="s">
        <v>698</v>
      </c>
      <c r="H343" s="13">
        <v>14</v>
      </c>
      <c r="I343" s="11" t="s">
        <v>61</v>
      </c>
      <c r="J343" s="11" t="s">
        <v>939</v>
      </c>
      <c r="K343" s="11"/>
      <c r="L343" s="11"/>
    </row>
    <row r="344" spans="1:12">
      <c r="A344" s="10">
        <v>30329</v>
      </c>
      <c r="B344" s="25" t="s">
        <v>699</v>
      </c>
      <c r="C344" s="11" t="s">
        <v>700</v>
      </c>
      <c r="D344" s="12">
        <v>30140</v>
      </c>
      <c r="E344" s="12">
        <v>451</v>
      </c>
      <c r="F344" s="31" t="s">
        <v>298</v>
      </c>
      <c r="G344" s="32" t="s">
        <v>700</v>
      </c>
      <c r="H344" s="13">
        <v>100</v>
      </c>
      <c r="I344" s="11" t="s">
        <v>15</v>
      </c>
      <c r="J344" s="11" t="s">
        <v>940</v>
      </c>
      <c r="K344" s="11"/>
      <c r="L344" s="11"/>
    </row>
    <row r="345" spans="1:12">
      <c r="A345" s="10">
        <v>30330</v>
      </c>
      <c r="B345" s="25" t="s">
        <v>701</v>
      </c>
      <c r="C345" s="11" t="s">
        <v>702</v>
      </c>
      <c r="D345" s="12">
        <v>30140</v>
      </c>
      <c r="E345" s="12">
        <v>916</v>
      </c>
      <c r="F345" s="31" t="s">
        <v>465</v>
      </c>
      <c r="G345" s="32" t="s">
        <v>702</v>
      </c>
      <c r="H345" s="13">
        <v>100</v>
      </c>
      <c r="I345" s="11" t="s">
        <v>15</v>
      </c>
      <c r="J345" s="11" t="s">
        <v>945</v>
      </c>
      <c r="K345" s="11"/>
      <c r="L345" s="11"/>
    </row>
    <row r="346" spans="1:12">
      <c r="A346" s="10">
        <v>30331</v>
      </c>
      <c r="B346" s="25" t="s">
        <v>703</v>
      </c>
      <c r="C346" s="11" t="s">
        <v>704</v>
      </c>
      <c r="D346" s="12">
        <v>30330</v>
      </c>
      <c r="E346" s="12">
        <v>1812</v>
      </c>
      <c r="F346" s="31" t="s">
        <v>96</v>
      </c>
      <c r="G346" s="32" t="s">
        <v>704</v>
      </c>
      <c r="H346" s="13">
        <v>101</v>
      </c>
      <c r="I346" s="11" t="s">
        <v>28</v>
      </c>
      <c r="J346" s="11" t="s">
        <v>943</v>
      </c>
      <c r="K346" s="11"/>
      <c r="L346" s="11"/>
    </row>
    <row r="347" spans="1:12">
      <c r="A347" s="10">
        <v>30332</v>
      </c>
      <c r="B347" s="25" t="s">
        <v>705</v>
      </c>
      <c r="C347" s="11" t="s">
        <v>706</v>
      </c>
      <c r="D347" s="12">
        <v>30750</v>
      </c>
      <c r="E347" s="12">
        <v>115</v>
      </c>
      <c r="F347" s="31" t="s">
        <v>330</v>
      </c>
      <c r="G347" s="32" t="s">
        <v>706</v>
      </c>
      <c r="H347" s="13">
        <v>103</v>
      </c>
      <c r="I347" s="11" t="s">
        <v>47</v>
      </c>
      <c r="J347" s="11" t="s">
        <v>944</v>
      </c>
      <c r="K347" s="11"/>
      <c r="L347" s="11"/>
    </row>
    <row r="348" spans="1:12">
      <c r="A348" s="10">
        <v>30333</v>
      </c>
      <c r="B348" s="25" t="s">
        <v>707</v>
      </c>
      <c r="C348" s="11" t="s">
        <v>708</v>
      </c>
      <c r="D348" s="12">
        <v>30620</v>
      </c>
      <c r="E348" s="12">
        <v>4232</v>
      </c>
      <c r="F348" s="31" t="s">
        <v>722</v>
      </c>
      <c r="G348" s="32" t="s">
        <v>708</v>
      </c>
      <c r="H348" s="13">
        <v>24</v>
      </c>
      <c r="I348" s="11" t="s">
        <v>32</v>
      </c>
      <c r="J348" s="11" t="s">
        <v>942</v>
      </c>
      <c r="K348" s="11"/>
      <c r="L348" s="11"/>
    </row>
    <row r="349" spans="1:12">
      <c r="A349" s="10">
        <v>30334</v>
      </c>
      <c r="B349" s="25" t="s">
        <v>709</v>
      </c>
      <c r="C349" s="11" t="s">
        <v>710</v>
      </c>
      <c r="D349" s="12">
        <v>30700</v>
      </c>
      <c r="E349" s="12">
        <v>9058</v>
      </c>
      <c r="F349" s="31" t="s">
        <v>710</v>
      </c>
      <c r="G349" s="32" t="s">
        <v>710</v>
      </c>
      <c r="H349" s="13">
        <v>106</v>
      </c>
      <c r="I349" s="11" t="s">
        <v>14</v>
      </c>
      <c r="J349" s="11" t="s">
        <v>936</v>
      </c>
      <c r="K349" s="11"/>
      <c r="L349" s="11"/>
    </row>
    <row r="350" spans="1:12">
      <c r="A350" s="10">
        <v>30335</v>
      </c>
      <c r="B350" s="25" t="s">
        <v>711</v>
      </c>
      <c r="C350" s="11" t="s">
        <v>712</v>
      </c>
      <c r="D350" s="12">
        <v>30460</v>
      </c>
      <c r="E350" s="12">
        <v>102</v>
      </c>
      <c r="F350" s="31" t="s">
        <v>298</v>
      </c>
      <c r="G350" s="32" t="s">
        <v>712</v>
      </c>
      <c r="H350" s="13">
        <v>100</v>
      </c>
      <c r="I350" s="11" t="s">
        <v>15</v>
      </c>
      <c r="J350" s="11" t="s">
        <v>940</v>
      </c>
      <c r="K350" s="11"/>
      <c r="L350" s="11"/>
    </row>
    <row r="351" spans="1:12">
      <c r="A351" s="56">
        <v>30339</v>
      </c>
      <c r="B351" s="25" t="s">
        <v>989</v>
      </c>
      <c r="C351" s="57" t="s">
        <v>988</v>
      </c>
      <c r="D351" s="58">
        <v>30570</v>
      </c>
      <c r="E351" s="58">
        <v>1520</v>
      </c>
      <c r="F351" s="59" t="s">
        <v>330</v>
      </c>
      <c r="G351" s="57" t="s">
        <v>988</v>
      </c>
      <c r="H351" s="56">
        <v>103</v>
      </c>
      <c r="I351" s="57" t="s">
        <v>47</v>
      </c>
      <c r="J351" s="57" t="s">
        <v>940</v>
      </c>
      <c r="K351" s="57"/>
      <c r="L351" s="57"/>
    </row>
    <row r="352" spans="1:12">
      <c r="A352" s="86">
        <v>30336</v>
      </c>
      <c r="B352" s="25" t="s">
        <v>713</v>
      </c>
      <c r="C352" s="87" t="s">
        <v>714</v>
      </c>
      <c r="D352" s="88">
        <v>30300</v>
      </c>
      <c r="E352" s="88">
        <v>1369</v>
      </c>
      <c r="F352" s="89" t="s">
        <v>102</v>
      </c>
      <c r="G352" s="90" t="s">
        <v>714</v>
      </c>
      <c r="H352" s="91">
        <v>5</v>
      </c>
      <c r="I352" s="87" t="s">
        <v>43</v>
      </c>
      <c r="J352" s="87" t="s">
        <v>939</v>
      </c>
      <c r="K352" s="87"/>
      <c r="L352" s="87"/>
    </row>
    <row r="353" spans="1:19">
      <c r="A353" s="10">
        <v>30337</v>
      </c>
      <c r="B353" s="25" t="s">
        <v>715</v>
      </c>
      <c r="C353" s="11" t="s">
        <v>716</v>
      </c>
      <c r="D353" s="12">
        <v>30700</v>
      </c>
      <c r="E353" s="12">
        <v>398</v>
      </c>
      <c r="F353" s="31" t="s">
        <v>710</v>
      </c>
      <c r="G353" s="32" t="s">
        <v>716</v>
      </c>
      <c r="H353" s="13">
        <v>106</v>
      </c>
      <c r="I353" s="11" t="s">
        <v>14</v>
      </c>
      <c r="J353" s="11" t="s">
        <v>936</v>
      </c>
      <c r="K353" s="11"/>
      <c r="L353" s="11"/>
      <c r="M353" s="11"/>
      <c r="N353" s="11"/>
      <c r="O353" s="11"/>
      <c r="P353" s="11"/>
      <c r="Q353" s="11"/>
      <c r="R353" s="11"/>
      <c r="S353" s="11"/>
    </row>
    <row r="354" spans="1:19">
      <c r="A354" s="205">
        <v>30338</v>
      </c>
      <c r="B354" s="25" t="s">
        <v>717</v>
      </c>
      <c r="C354" s="11" t="s">
        <v>718</v>
      </c>
      <c r="D354" s="206">
        <v>30580</v>
      </c>
      <c r="E354" s="206">
        <v>141</v>
      </c>
      <c r="F354" s="50" t="s">
        <v>915</v>
      </c>
      <c r="G354" s="51" t="s">
        <v>718</v>
      </c>
      <c r="H354" s="207">
        <v>106</v>
      </c>
      <c r="I354" s="208" t="s">
        <v>14</v>
      </c>
      <c r="J354" s="208" t="s">
        <v>936</v>
      </c>
      <c r="K354" s="208"/>
      <c r="L354" s="208"/>
    </row>
    <row r="355" spans="1:19">
      <c r="A355" s="205">
        <v>30340</v>
      </c>
      <c r="B355" s="25" t="s">
        <v>719</v>
      </c>
      <c r="C355" s="11" t="s">
        <v>720</v>
      </c>
      <c r="D355" s="206">
        <v>30210</v>
      </c>
      <c r="E355" s="206">
        <v>542</v>
      </c>
      <c r="F355" s="31" t="s">
        <v>467</v>
      </c>
      <c r="G355" s="32" t="s">
        <v>720</v>
      </c>
      <c r="H355" s="207">
        <v>14</v>
      </c>
      <c r="I355" s="208" t="s">
        <v>61</v>
      </c>
      <c r="J355" s="208" t="s">
        <v>936</v>
      </c>
      <c r="K355" s="208"/>
      <c r="L355" s="208"/>
    </row>
    <row r="356" spans="1:19">
      <c r="A356" s="205">
        <v>30341</v>
      </c>
      <c r="B356" s="25" t="s">
        <v>721</v>
      </c>
      <c r="C356" s="11" t="s">
        <v>722</v>
      </c>
      <c r="D356" s="206">
        <v>30600</v>
      </c>
      <c r="E356" s="206">
        <v>11376</v>
      </c>
      <c r="F356" s="31" t="s">
        <v>722</v>
      </c>
      <c r="G356" s="32" t="s">
        <v>722</v>
      </c>
      <c r="H356" s="207">
        <v>22</v>
      </c>
      <c r="I356" s="208" t="s">
        <v>42</v>
      </c>
      <c r="J356" s="208" t="s">
        <v>948</v>
      </c>
      <c r="K356" s="208">
        <v>1001</v>
      </c>
      <c r="L356" s="208" t="s">
        <v>27</v>
      </c>
    </row>
    <row r="357" spans="1:19">
      <c r="A357" s="205">
        <v>30342</v>
      </c>
      <c r="B357" s="25" t="s">
        <v>723</v>
      </c>
      <c r="C357" s="11" t="s">
        <v>724</v>
      </c>
      <c r="D357" s="206">
        <v>30200</v>
      </c>
      <c r="E357" s="206">
        <v>1248</v>
      </c>
      <c r="F357" s="31" t="s">
        <v>449</v>
      </c>
      <c r="G357" s="32" t="s">
        <v>724</v>
      </c>
      <c r="H357" s="207">
        <v>101</v>
      </c>
      <c r="I357" s="208" t="s">
        <v>28</v>
      </c>
      <c r="J357" s="208" t="s">
        <v>939</v>
      </c>
      <c r="K357" s="208"/>
      <c r="L357" s="208"/>
    </row>
    <row r="358" spans="1:19">
      <c r="A358" s="205">
        <v>30343</v>
      </c>
      <c r="B358" s="25" t="s">
        <v>725</v>
      </c>
      <c r="C358" s="11" t="s">
        <v>726</v>
      </c>
      <c r="D358" s="206">
        <v>30630</v>
      </c>
      <c r="E358" s="206">
        <v>599</v>
      </c>
      <c r="F358" s="31" t="s">
        <v>449</v>
      </c>
      <c r="G358" s="32" t="s">
        <v>726</v>
      </c>
      <c r="H358" s="207">
        <v>101</v>
      </c>
      <c r="I358" s="208" t="s">
        <v>28</v>
      </c>
      <c r="J358" s="208" t="s">
        <v>936</v>
      </c>
      <c r="K358" s="208"/>
      <c r="L358" s="208"/>
    </row>
    <row r="359" spans="1:19">
      <c r="A359" s="205">
        <v>30344</v>
      </c>
      <c r="B359" s="25" t="s">
        <v>727</v>
      </c>
      <c r="C359" s="11" t="s">
        <v>728</v>
      </c>
      <c r="D359" s="206">
        <v>30310</v>
      </c>
      <c r="E359" s="206">
        <v>4760</v>
      </c>
      <c r="F359" s="31" t="s">
        <v>722</v>
      </c>
      <c r="G359" s="32" t="s">
        <v>728</v>
      </c>
      <c r="H359" s="207">
        <v>24</v>
      </c>
      <c r="I359" s="208" t="s">
        <v>32</v>
      </c>
      <c r="J359" s="208" t="s">
        <v>942</v>
      </c>
      <c r="K359" s="208"/>
      <c r="L359" s="208"/>
    </row>
    <row r="360" spans="1:19">
      <c r="A360" s="205">
        <v>30346</v>
      </c>
      <c r="B360" s="25" t="s">
        <v>729</v>
      </c>
      <c r="C360" s="11" t="s">
        <v>730</v>
      </c>
      <c r="D360" s="206">
        <v>30210</v>
      </c>
      <c r="E360" s="206">
        <v>1803</v>
      </c>
      <c r="F360" s="31" t="s">
        <v>467</v>
      </c>
      <c r="G360" s="32" t="s">
        <v>730</v>
      </c>
      <c r="H360" s="207">
        <v>14</v>
      </c>
      <c r="I360" s="208" t="s">
        <v>61</v>
      </c>
      <c r="J360" s="208" t="s">
        <v>936</v>
      </c>
      <c r="K360" s="208">
        <v>1002</v>
      </c>
      <c r="L360" s="208" t="s">
        <v>150</v>
      </c>
    </row>
    <row r="361" spans="1:19">
      <c r="A361" s="205">
        <v>30347</v>
      </c>
      <c r="B361" s="25" t="s">
        <v>731</v>
      </c>
      <c r="C361" s="11" t="s">
        <v>732</v>
      </c>
      <c r="D361" s="206">
        <v>30600</v>
      </c>
      <c r="E361" s="206">
        <v>1380</v>
      </c>
      <c r="F361" s="31" t="s">
        <v>722</v>
      </c>
      <c r="G361" s="32" t="s">
        <v>732</v>
      </c>
      <c r="H361" s="207">
        <v>24</v>
      </c>
      <c r="I361" s="208" t="s">
        <v>32</v>
      </c>
      <c r="J361" s="208" t="s">
        <v>942</v>
      </c>
      <c r="K361" s="208"/>
      <c r="L361" s="208"/>
    </row>
    <row r="362" spans="1:19">
      <c r="A362" s="205">
        <v>30348</v>
      </c>
      <c r="B362" s="25" t="s">
        <v>733</v>
      </c>
      <c r="C362" s="11" t="s">
        <v>734</v>
      </c>
      <c r="D362" s="206">
        <v>30360</v>
      </c>
      <c r="E362" s="206">
        <v>1835</v>
      </c>
      <c r="F362" s="31" t="s">
        <v>916</v>
      </c>
      <c r="G362" s="32" t="s">
        <v>734</v>
      </c>
      <c r="H362" s="207">
        <v>100</v>
      </c>
      <c r="I362" s="208" t="s">
        <v>15</v>
      </c>
      <c r="J362" s="208" t="s">
        <v>936</v>
      </c>
      <c r="K362" s="208"/>
      <c r="L362" s="208"/>
    </row>
    <row r="363" spans="1:19">
      <c r="A363" s="205">
        <v>30349</v>
      </c>
      <c r="B363" s="25" t="s">
        <v>735</v>
      </c>
      <c r="C363" s="11" t="s">
        <v>736</v>
      </c>
      <c r="D363" s="206">
        <v>30260</v>
      </c>
      <c r="E363" s="206">
        <v>413</v>
      </c>
      <c r="F363" s="31" t="s">
        <v>465</v>
      </c>
      <c r="G363" s="32" t="s">
        <v>736</v>
      </c>
      <c r="H363" s="207">
        <v>105</v>
      </c>
      <c r="I363" s="208" t="s">
        <v>20</v>
      </c>
      <c r="J363" s="208" t="s">
        <v>936</v>
      </c>
      <c r="K363" s="208"/>
      <c r="L363" s="208"/>
    </row>
    <row r="364" spans="1:19">
      <c r="A364" s="205">
        <v>30351</v>
      </c>
      <c r="B364" s="25" t="s">
        <v>737</v>
      </c>
      <c r="C364" s="11" t="s">
        <v>738</v>
      </c>
      <c r="D364" s="206">
        <v>30304</v>
      </c>
      <c r="E364" s="206">
        <v>12746</v>
      </c>
      <c r="F364" s="31" t="s">
        <v>738</v>
      </c>
      <c r="G364" s="32" t="s">
        <v>738</v>
      </c>
      <c r="H364" s="207">
        <v>102</v>
      </c>
      <c r="I364" s="208" t="s">
        <v>33</v>
      </c>
      <c r="J364" s="208" t="s">
        <v>939</v>
      </c>
      <c r="K364" s="208"/>
      <c r="L364" s="208"/>
    </row>
    <row r="365" spans="1:19">
      <c r="A365" s="205">
        <v>30352</v>
      </c>
      <c r="B365" s="25" t="s">
        <v>739</v>
      </c>
      <c r="C365" s="11" t="s">
        <v>740</v>
      </c>
      <c r="D365" s="206">
        <v>30250</v>
      </c>
      <c r="E365" s="206">
        <v>1691</v>
      </c>
      <c r="F365" s="31" t="s">
        <v>154</v>
      </c>
      <c r="G365" s="32" t="s">
        <v>740</v>
      </c>
      <c r="H365" s="207">
        <v>19</v>
      </c>
      <c r="I365" s="208" t="s">
        <v>65</v>
      </c>
      <c r="J365" s="208" t="s">
        <v>936</v>
      </c>
      <c r="K365" s="208"/>
      <c r="L365" s="208"/>
    </row>
    <row r="366" spans="1:19">
      <c r="A366" s="205">
        <v>30353</v>
      </c>
      <c r="B366" s="25" t="s">
        <v>741</v>
      </c>
      <c r="C366" s="11" t="s">
        <v>742</v>
      </c>
      <c r="D366" s="206">
        <v>30770</v>
      </c>
      <c r="E366" s="206">
        <v>53</v>
      </c>
      <c r="F366" s="31" t="s">
        <v>330</v>
      </c>
      <c r="G366" s="32" t="s">
        <v>742</v>
      </c>
      <c r="H366" s="207">
        <v>21</v>
      </c>
      <c r="I366" s="208" t="s">
        <v>55</v>
      </c>
      <c r="J366" s="208" t="s">
        <v>941</v>
      </c>
      <c r="K366" s="208">
        <v>1003</v>
      </c>
      <c r="L366" s="208" t="s">
        <v>70</v>
      </c>
    </row>
  </sheetData>
  <sheetProtection algorithmName="SHA-512" hashValue="tdPk/kO2ahQP70yM21EWw8rYTqpVpAXACYZzdayocikfkYg9iwGhBxIx4ImwluHORIxXzfAP0rJkknzjCSQDYg==" saltValue="t1RmoY+dkqoWVmiqrwJCaw==" spinCount="100000" sheet="1" objects="1" scenarios="1"/>
  <phoneticPr fontId="3" type="noConversion"/>
  <conditionalFormatting sqref="B2:B352">
    <cfRule type="expression" dxfId="0" priority="1">
      <formula>LEN($B2)&gt;31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816FB-EDBF-433B-9A5C-9B9A413F718F}">
  <dimension ref="A1:R54"/>
  <sheetViews>
    <sheetView workbookViewId="0">
      <pane ySplit="1" topLeftCell="A2" activePane="bottomLeft" state="frozen"/>
      <selection pane="bottomLeft" activeCell="F54" sqref="F54"/>
    </sheetView>
  </sheetViews>
  <sheetFormatPr baseColWidth="10" defaultRowHeight="12.55"/>
  <cols>
    <col min="1" max="1" width="36" customWidth="1"/>
    <col min="2" max="2" width="3.6640625" bestFit="1" customWidth="1"/>
    <col min="3" max="3" width="11.33203125" bestFit="1" customWidth="1"/>
    <col min="4" max="4" width="33.33203125" customWidth="1"/>
    <col min="5" max="5" width="31.109375" customWidth="1"/>
    <col min="6" max="6" width="15.6640625" customWidth="1"/>
    <col min="7" max="7" width="7.33203125" bestFit="1" customWidth="1"/>
    <col min="8" max="8" width="19.5546875" customWidth="1"/>
    <col min="9" max="9" width="10.109375" bestFit="1" customWidth="1"/>
    <col min="10" max="10" width="17" customWidth="1"/>
    <col min="11" max="11" width="6.109375" bestFit="1" customWidth="1"/>
    <col min="12" max="12" width="16.109375" customWidth="1"/>
    <col min="13" max="13" width="24.44140625" customWidth="1"/>
    <col min="18" max="18" width="39.33203125" customWidth="1"/>
  </cols>
  <sheetData>
    <row r="1" spans="1:18" ht="41.35">
      <c r="A1" s="114" t="s">
        <v>995</v>
      </c>
      <c r="B1" s="114" t="s">
        <v>996</v>
      </c>
      <c r="C1" s="114" t="s">
        <v>997</v>
      </c>
      <c r="D1" s="114" t="s">
        <v>1001</v>
      </c>
      <c r="E1" s="114" t="s">
        <v>998</v>
      </c>
      <c r="F1" s="114" t="s">
        <v>999</v>
      </c>
      <c r="G1" s="114" t="s">
        <v>1000</v>
      </c>
      <c r="H1" s="114" t="s">
        <v>1002</v>
      </c>
      <c r="I1" s="114" t="s">
        <v>1003</v>
      </c>
      <c r="J1" s="114" t="s">
        <v>1004</v>
      </c>
      <c r="K1" s="114" t="s">
        <v>1005</v>
      </c>
      <c r="L1" s="114" t="s">
        <v>1006</v>
      </c>
      <c r="M1" s="114" t="s">
        <v>1007</v>
      </c>
      <c r="N1" s="114" t="s">
        <v>1008</v>
      </c>
      <c r="O1" s="114" t="s">
        <v>1009</v>
      </c>
      <c r="P1" s="114" t="s">
        <v>1010</v>
      </c>
      <c r="Q1" s="114" t="s">
        <v>1011</v>
      </c>
      <c r="R1" s="117" t="s">
        <v>946</v>
      </c>
    </row>
    <row r="2" spans="1:18" ht="50.1">
      <c r="A2" s="113" t="s">
        <v>1272</v>
      </c>
      <c r="B2" s="113">
        <v>12</v>
      </c>
      <c r="C2" s="113">
        <v>12</v>
      </c>
      <c r="D2" s="113" t="s">
        <v>1274</v>
      </c>
      <c r="E2" s="113" t="s">
        <v>1273</v>
      </c>
      <c r="F2" s="116" t="s">
        <v>430</v>
      </c>
      <c r="G2" s="113">
        <v>36</v>
      </c>
      <c r="H2" s="113">
        <v>36</v>
      </c>
      <c r="I2" s="113" t="s">
        <v>1275</v>
      </c>
      <c r="J2" s="113" t="s">
        <v>1276</v>
      </c>
      <c r="K2" s="113">
        <v>30000</v>
      </c>
      <c r="L2" s="113">
        <v>30189</v>
      </c>
      <c r="M2" s="113" t="s">
        <v>1277</v>
      </c>
      <c r="N2" s="113" t="s">
        <v>1278</v>
      </c>
      <c r="O2" s="113">
        <v>466707330</v>
      </c>
      <c r="P2" s="113"/>
      <c r="Q2" s="115"/>
      <c r="R2" s="60" t="str">
        <f>VLOOKUP(F2,Communes!$G$2:$J$352,4,0)</f>
        <v>Les Garrigues / La Costière</v>
      </c>
    </row>
    <row r="3" spans="1:18" ht="25.05">
      <c r="A3" s="113" t="s">
        <v>1226</v>
      </c>
      <c r="B3" s="113">
        <v>49</v>
      </c>
      <c r="C3" s="113">
        <v>51</v>
      </c>
      <c r="D3" s="113" t="s">
        <v>1228</v>
      </c>
      <c r="E3" s="113" t="s">
        <v>1227</v>
      </c>
      <c r="F3" s="113" t="s">
        <v>46</v>
      </c>
      <c r="G3" s="113">
        <v>2</v>
      </c>
      <c r="H3" s="113">
        <v>2</v>
      </c>
      <c r="I3" s="113" t="s">
        <v>1229</v>
      </c>
      <c r="J3" s="113" t="s">
        <v>1230</v>
      </c>
      <c r="K3" s="113">
        <v>30107</v>
      </c>
      <c r="L3" s="113">
        <v>30007</v>
      </c>
      <c r="M3" s="113" t="s">
        <v>1231</v>
      </c>
      <c r="N3" s="113" t="s">
        <v>1232</v>
      </c>
      <c r="O3" s="113">
        <v>466862053</v>
      </c>
      <c r="P3" s="113">
        <v>466304993</v>
      </c>
      <c r="Q3" s="115" t="s">
        <v>1233</v>
      </c>
      <c r="R3" s="60" t="str">
        <f>VLOOKUP(F3,Communes!$G$2:$J$352,4,0)</f>
        <v>Les Cévennes / Les Garrigues</v>
      </c>
    </row>
    <row r="4" spans="1:18" ht="37.6">
      <c r="A4" s="113" t="s">
        <v>1370</v>
      </c>
      <c r="B4" s="113">
        <v>14</v>
      </c>
      <c r="C4" s="113">
        <v>14</v>
      </c>
      <c r="D4" s="113" t="s">
        <v>1372</v>
      </c>
      <c r="E4" s="113" t="s">
        <v>1371</v>
      </c>
      <c r="F4" s="113" t="s">
        <v>330</v>
      </c>
      <c r="G4" s="113">
        <v>61</v>
      </c>
      <c r="H4" s="113">
        <v>61</v>
      </c>
      <c r="I4" s="113" t="s">
        <v>1373</v>
      </c>
      <c r="J4" s="113" t="s">
        <v>1374</v>
      </c>
      <c r="K4" s="113">
        <v>30120</v>
      </c>
      <c r="L4" s="113">
        <v>30350</v>
      </c>
      <c r="M4" s="113" t="s">
        <v>1375</v>
      </c>
      <c r="N4" s="113" t="s">
        <v>1376</v>
      </c>
      <c r="O4" s="113">
        <v>467810177</v>
      </c>
      <c r="P4" s="113">
        <v>467812336</v>
      </c>
      <c r="Q4" s="115" t="s">
        <v>1377</v>
      </c>
      <c r="R4" s="60" t="str">
        <f>VLOOKUP(F4,Communes!$G$2:$J$352,4,0)</f>
        <v>Les Cévennes</v>
      </c>
    </row>
    <row r="5" spans="1:18" ht="50.1">
      <c r="A5" s="113" t="s">
        <v>1386</v>
      </c>
      <c r="B5" s="113">
        <v>16</v>
      </c>
      <c r="C5" s="113">
        <v>16</v>
      </c>
      <c r="D5" s="113" t="s">
        <v>1388</v>
      </c>
      <c r="E5" s="113" t="s">
        <v>1387</v>
      </c>
      <c r="F5" s="113" t="s">
        <v>326</v>
      </c>
      <c r="G5" s="113">
        <v>24</v>
      </c>
      <c r="H5" s="113">
        <v>24</v>
      </c>
      <c r="I5" s="113" t="s">
        <v>1389</v>
      </c>
      <c r="J5" s="113" t="s">
        <v>1390</v>
      </c>
      <c r="K5" s="113">
        <v>30960</v>
      </c>
      <c r="L5" s="113">
        <v>30159</v>
      </c>
      <c r="M5" s="113" t="s">
        <v>1391</v>
      </c>
      <c r="N5" s="113" t="s">
        <v>1392</v>
      </c>
      <c r="O5" s="113">
        <v>466249116</v>
      </c>
      <c r="P5" s="113">
        <v>466249091</v>
      </c>
      <c r="Q5" s="115" t="s">
        <v>1393</v>
      </c>
      <c r="R5" s="60" t="str">
        <f>VLOOKUP(F5,Communes!$G$2:$J$352,4,0)</f>
        <v>Les Cévennes</v>
      </c>
    </row>
    <row r="6" spans="1:18" ht="25.05">
      <c r="A6" s="113" t="s">
        <v>1034</v>
      </c>
      <c r="B6" s="113">
        <v>21</v>
      </c>
      <c r="C6" s="113">
        <v>21</v>
      </c>
      <c r="D6" s="113" t="s">
        <v>1036</v>
      </c>
      <c r="E6" s="113" t="s">
        <v>1035</v>
      </c>
      <c r="F6" s="116" t="s">
        <v>497</v>
      </c>
      <c r="G6" s="113">
        <v>50</v>
      </c>
      <c r="H6" s="113">
        <v>50</v>
      </c>
      <c r="I6" s="113" t="s">
        <v>1037</v>
      </c>
      <c r="J6" s="113" t="s">
        <v>1038</v>
      </c>
      <c r="K6" s="113">
        <v>30500</v>
      </c>
      <c r="L6" s="113">
        <v>30227</v>
      </c>
      <c r="M6" s="113" t="s">
        <v>1039</v>
      </c>
      <c r="N6" s="113"/>
      <c r="O6" s="113">
        <v>466240020</v>
      </c>
      <c r="P6" s="113">
        <v>466242028</v>
      </c>
      <c r="Q6" s="115" t="s">
        <v>1040</v>
      </c>
      <c r="R6" s="60" t="str">
        <f>VLOOKUP(F6,Communes!$G$2:$J$352,4,0)</f>
        <v>Les Cévennes / Les Garrigues</v>
      </c>
    </row>
    <row r="7" spans="1:18" ht="37.6">
      <c r="A7" s="113" t="s">
        <v>1279</v>
      </c>
      <c r="B7" s="113">
        <v>43</v>
      </c>
      <c r="C7" s="113">
        <v>44</v>
      </c>
      <c r="D7" s="113" t="s">
        <v>1281</v>
      </c>
      <c r="E7" s="113" t="s">
        <v>1280</v>
      </c>
      <c r="F7" s="113" t="s">
        <v>106</v>
      </c>
      <c r="G7" s="113">
        <v>72</v>
      </c>
      <c r="H7" s="113">
        <v>72</v>
      </c>
      <c r="I7" s="113" t="s">
        <v>1282</v>
      </c>
      <c r="J7" s="113" t="s">
        <v>1283</v>
      </c>
      <c r="K7" s="113">
        <v>30127</v>
      </c>
      <c r="L7" s="113">
        <v>30034</v>
      </c>
      <c r="M7" s="113" t="s">
        <v>1284</v>
      </c>
      <c r="N7" s="113" t="s">
        <v>1285</v>
      </c>
      <c r="O7" s="113">
        <v>466011416</v>
      </c>
      <c r="P7" s="113"/>
      <c r="Q7" s="115"/>
      <c r="R7" s="60" t="str">
        <f>VLOOKUP(F7,Communes!$G$2:$J$352,4,0)</f>
        <v>La Camargue / La Costière</v>
      </c>
    </row>
    <row r="8" spans="1:18" ht="25.05">
      <c r="A8" s="113" t="s">
        <v>1056</v>
      </c>
      <c r="B8" s="113">
        <v>26</v>
      </c>
      <c r="C8" s="113">
        <v>26</v>
      </c>
      <c r="D8" s="113" t="s">
        <v>1058</v>
      </c>
      <c r="E8" s="113" t="s">
        <v>1057</v>
      </c>
      <c r="F8" s="116" t="s">
        <v>96</v>
      </c>
      <c r="G8" s="113">
        <v>15</v>
      </c>
      <c r="H8" s="113">
        <v>15</v>
      </c>
      <c r="I8" s="113" t="s">
        <v>1059</v>
      </c>
      <c r="J8" s="113" t="s">
        <v>1060</v>
      </c>
      <c r="K8" s="113">
        <v>30205</v>
      </c>
      <c r="L8" s="113">
        <v>30028</v>
      </c>
      <c r="M8" s="113" t="s">
        <v>1061</v>
      </c>
      <c r="N8" s="113"/>
      <c r="O8" s="113">
        <v>466396600</v>
      </c>
      <c r="P8" s="113">
        <v>466396607</v>
      </c>
      <c r="Q8" s="115" t="s">
        <v>1062</v>
      </c>
      <c r="R8" s="60" t="str">
        <f>VLOOKUP(F8,Communes!$G$2:$J$352,4,0)</f>
        <v>Les Garrigues / Gard Rhodanien</v>
      </c>
    </row>
    <row r="9" spans="1:18" ht="50.1">
      <c r="A9" s="113" t="s">
        <v>1210</v>
      </c>
      <c r="B9" s="113">
        <v>47</v>
      </c>
      <c r="C9" s="113">
        <v>48</v>
      </c>
      <c r="D9" s="113" t="s">
        <v>1212</v>
      </c>
      <c r="E9" s="113" t="s">
        <v>1211</v>
      </c>
      <c r="F9" s="113" t="s">
        <v>430</v>
      </c>
      <c r="G9" s="113">
        <v>27</v>
      </c>
      <c r="H9" s="113">
        <v>27</v>
      </c>
      <c r="I9" s="113" t="s">
        <v>1213</v>
      </c>
      <c r="J9" s="113" t="s">
        <v>1214</v>
      </c>
      <c r="K9" s="113">
        <v>30900</v>
      </c>
      <c r="L9" s="113">
        <v>30189</v>
      </c>
      <c r="M9" s="113" t="s">
        <v>1215</v>
      </c>
      <c r="N9" s="113" t="s">
        <v>1216</v>
      </c>
      <c r="O9" s="113">
        <v>466840468</v>
      </c>
      <c r="P9" s="113">
        <v>466294018</v>
      </c>
      <c r="Q9" s="115" t="s">
        <v>1217</v>
      </c>
      <c r="R9" s="60" t="str">
        <f>VLOOKUP(F9,Communes!$G$2:$J$352,4,0)</f>
        <v>Les Garrigues / La Costière</v>
      </c>
    </row>
    <row r="10" spans="1:18" ht="25.05">
      <c r="A10" s="113" t="s">
        <v>1071</v>
      </c>
      <c r="B10" s="113">
        <v>28</v>
      </c>
      <c r="C10" s="113">
        <v>29</v>
      </c>
      <c r="D10" s="113" t="s">
        <v>1074</v>
      </c>
      <c r="E10" s="113" t="s">
        <v>1072</v>
      </c>
      <c r="F10" s="113" t="s">
        <v>1073</v>
      </c>
      <c r="G10" s="113">
        <v>71</v>
      </c>
      <c r="H10" s="113">
        <v>71</v>
      </c>
      <c r="I10" s="113" t="s">
        <v>1075</v>
      </c>
      <c r="J10" s="113" t="s">
        <v>1076</v>
      </c>
      <c r="K10" s="113">
        <v>30660</v>
      </c>
      <c r="L10" s="113">
        <v>30123</v>
      </c>
      <c r="M10" s="113" t="s">
        <v>1077</v>
      </c>
      <c r="N10" s="113"/>
      <c r="O10" s="113">
        <v>466806590</v>
      </c>
      <c r="P10" s="113"/>
      <c r="Q10" s="115"/>
      <c r="R10" s="60" t="str">
        <f>VLOOKUP(F10,Communes!$G$2:$J$352,4,0)</f>
        <v>Les Garrigues / La Costière</v>
      </c>
    </row>
    <row r="11" spans="1:18" ht="62.65">
      <c r="A11" s="113" t="s">
        <v>1409</v>
      </c>
      <c r="B11" s="113">
        <v>17</v>
      </c>
      <c r="C11" s="113">
        <v>17</v>
      </c>
      <c r="D11" s="113" t="s">
        <v>1411</v>
      </c>
      <c r="E11" s="113" t="s">
        <v>1410</v>
      </c>
      <c r="F11" s="116" t="s">
        <v>479</v>
      </c>
      <c r="G11" s="113">
        <v>65</v>
      </c>
      <c r="H11" s="113">
        <v>65</v>
      </c>
      <c r="I11" s="113" t="s">
        <v>1412</v>
      </c>
      <c r="J11" s="113" t="s">
        <v>1413</v>
      </c>
      <c r="K11" s="113">
        <v>30650</v>
      </c>
      <c r="L11" s="113">
        <v>30217</v>
      </c>
      <c r="M11" s="113" t="s">
        <v>1414</v>
      </c>
      <c r="N11" s="113" t="s">
        <v>1415</v>
      </c>
      <c r="O11" s="113">
        <v>490267450</v>
      </c>
      <c r="P11" s="113">
        <v>490267451</v>
      </c>
      <c r="Q11" s="115" t="s">
        <v>1416</v>
      </c>
      <c r="R11" s="60" t="str">
        <f>VLOOKUP(F11,Communes!$G$2:$J$352,4,0)</f>
        <v>Les Garrigues / Gard Rhodanien</v>
      </c>
    </row>
    <row r="12" spans="1:18" ht="50.1">
      <c r="A12" s="113" t="s">
        <v>1093</v>
      </c>
      <c r="B12" s="113">
        <v>29</v>
      </c>
      <c r="C12" s="113">
        <v>30</v>
      </c>
      <c r="D12" s="113" t="s">
        <v>1095</v>
      </c>
      <c r="E12" s="113" t="s">
        <v>1094</v>
      </c>
      <c r="F12" s="113" t="s">
        <v>430</v>
      </c>
      <c r="G12" s="113">
        <v>28</v>
      </c>
      <c r="H12" s="113">
        <v>28</v>
      </c>
      <c r="I12" s="113" t="s">
        <v>1096</v>
      </c>
      <c r="J12" s="113" t="s">
        <v>1097</v>
      </c>
      <c r="K12" s="113">
        <v>30903</v>
      </c>
      <c r="L12" s="113">
        <v>30189</v>
      </c>
      <c r="M12" s="113" t="s">
        <v>1098</v>
      </c>
      <c r="N12" s="113" t="s">
        <v>1099</v>
      </c>
      <c r="O12" s="113">
        <v>466689400</v>
      </c>
      <c r="P12" s="113">
        <v>466239203</v>
      </c>
      <c r="Q12" s="115" t="s">
        <v>1100</v>
      </c>
      <c r="R12" s="60" t="str">
        <f>VLOOKUP(F12,Communes!$G$2:$J$352,4,0)</f>
        <v>Les Garrigues / La Costière</v>
      </c>
    </row>
    <row r="13" spans="1:18" ht="25.05">
      <c r="A13" s="113" t="s">
        <v>1019</v>
      </c>
      <c r="B13" s="113">
        <v>19</v>
      </c>
      <c r="C13" s="113">
        <v>19</v>
      </c>
      <c r="D13" s="113" t="s">
        <v>1021</v>
      </c>
      <c r="E13" s="113" t="s">
        <v>1020</v>
      </c>
      <c r="F13" s="113" t="s">
        <v>154</v>
      </c>
      <c r="G13" s="113">
        <v>67</v>
      </c>
      <c r="H13" s="113">
        <v>67</v>
      </c>
      <c r="I13" s="113" t="s">
        <v>1022</v>
      </c>
      <c r="J13" s="113" t="s">
        <v>1023</v>
      </c>
      <c r="K13" s="113">
        <v>30420</v>
      </c>
      <c r="L13" s="113">
        <v>30062</v>
      </c>
      <c r="M13" s="113" t="s">
        <v>1024</v>
      </c>
      <c r="N13" s="113"/>
      <c r="O13" s="113">
        <v>466013261</v>
      </c>
      <c r="P13" s="113">
        <v>466014980</v>
      </c>
      <c r="Q13" s="115" t="s">
        <v>1025</v>
      </c>
      <c r="R13" s="60" t="str">
        <f>VLOOKUP(F13,Communes!$G$2:$J$352,4,0)</f>
        <v>Les Garrigues</v>
      </c>
    </row>
    <row r="14" spans="1:18" ht="37.6">
      <c r="A14" s="113" t="s">
        <v>1141</v>
      </c>
      <c r="B14" s="113">
        <v>35</v>
      </c>
      <c r="C14" s="113">
        <v>36</v>
      </c>
      <c r="D14" s="113" t="s">
        <v>1143</v>
      </c>
      <c r="E14" s="113" t="s">
        <v>1142</v>
      </c>
      <c r="F14" s="113" t="s">
        <v>465</v>
      </c>
      <c r="G14" s="113">
        <v>46</v>
      </c>
      <c r="H14" s="113">
        <v>46</v>
      </c>
      <c r="I14" s="113" t="s">
        <v>1144</v>
      </c>
      <c r="J14" s="113" t="s">
        <v>1145</v>
      </c>
      <c r="K14" s="113">
        <v>30260</v>
      </c>
      <c r="L14" s="113">
        <v>30210</v>
      </c>
      <c r="M14" s="113" t="s">
        <v>1146</v>
      </c>
      <c r="N14" s="113"/>
      <c r="O14" s="113">
        <v>466773127</v>
      </c>
      <c r="P14" s="113">
        <v>466771021</v>
      </c>
      <c r="Q14" s="115" t="s">
        <v>1147</v>
      </c>
      <c r="R14" s="60" t="str">
        <f>VLOOKUP(F14,Communes!$G$2:$J$352,4,0)</f>
        <v>Les Garrigues</v>
      </c>
    </row>
    <row r="15" spans="1:18" ht="62.65">
      <c r="A15" s="113" t="s">
        <v>1202</v>
      </c>
      <c r="B15" s="113">
        <v>44</v>
      </c>
      <c r="C15" s="113">
        <v>45</v>
      </c>
      <c r="D15" s="113" t="s">
        <v>1204</v>
      </c>
      <c r="E15" s="113" t="s">
        <v>1203</v>
      </c>
      <c r="F15" s="116" t="s">
        <v>569</v>
      </c>
      <c r="G15" s="113">
        <v>52</v>
      </c>
      <c r="H15" s="113">
        <v>52</v>
      </c>
      <c r="I15" s="113" t="s">
        <v>1205</v>
      </c>
      <c r="J15" s="113" t="s">
        <v>1206</v>
      </c>
      <c r="K15" s="113">
        <v>30170</v>
      </c>
      <c r="L15" s="113">
        <v>30263</v>
      </c>
      <c r="M15" s="113" t="s">
        <v>1207</v>
      </c>
      <c r="N15" s="113" t="s">
        <v>1208</v>
      </c>
      <c r="O15" s="113">
        <v>466779690</v>
      </c>
      <c r="P15" s="113">
        <v>466779695</v>
      </c>
      <c r="Q15" s="115" t="s">
        <v>1209</v>
      </c>
      <c r="R15" s="60" t="str">
        <f>VLOOKUP(F15,Communes!$G$2:$J$352,4,0)</f>
        <v>Les Cévennes / Les Garrigues</v>
      </c>
    </row>
    <row r="16" spans="1:18" ht="50.1">
      <c r="A16" s="113" t="s">
        <v>1078</v>
      </c>
      <c r="B16" s="113">
        <v>27</v>
      </c>
      <c r="C16" s="113">
        <v>27</v>
      </c>
      <c r="D16" s="113" t="s">
        <v>1080</v>
      </c>
      <c r="E16" s="113" t="s">
        <v>1079</v>
      </c>
      <c r="F16" s="113" t="s">
        <v>278</v>
      </c>
      <c r="G16" s="113">
        <v>21</v>
      </c>
      <c r="H16" s="113">
        <v>21</v>
      </c>
      <c r="I16" s="113" t="s">
        <v>1081</v>
      </c>
      <c r="J16" s="113" t="s">
        <v>1082</v>
      </c>
      <c r="K16" s="113">
        <v>30450</v>
      </c>
      <c r="L16" s="113">
        <v>30130</v>
      </c>
      <c r="M16" s="113" t="s">
        <v>1083</v>
      </c>
      <c r="N16" s="113" t="s">
        <v>1084</v>
      </c>
      <c r="O16" s="113">
        <v>466611125</v>
      </c>
      <c r="P16" s="113">
        <v>466611205</v>
      </c>
      <c r="Q16" s="115" t="s">
        <v>1085</v>
      </c>
      <c r="R16" s="60" t="str">
        <f>VLOOKUP(F16,Communes!$G$2:$J$352,4,0)</f>
        <v>Les Cévennes</v>
      </c>
    </row>
    <row r="17" spans="1:18" ht="37.6">
      <c r="A17" s="113" t="s">
        <v>1163</v>
      </c>
      <c r="B17" s="113">
        <v>40</v>
      </c>
      <c r="C17" s="113">
        <v>41</v>
      </c>
      <c r="D17" s="113" t="s">
        <v>1164</v>
      </c>
      <c r="E17" s="113" t="s">
        <v>336</v>
      </c>
      <c r="F17" s="113" t="s">
        <v>336</v>
      </c>
      <c r="G17" s="113">
        <v>69</v>
      </c>
      <c r="H17" s="113">
        <v>69</v>
      </c>
      <c r="I17" s="113" t="s">
        <v>1165</v>
      </c>
      <c r="J17" s="113" t="s">
        <v>1166</v>
      </c>
      <c r="K17" s="113">
        <v>30350</v>
      </c>
      <c r="L17" s="113">
        <v>30146</v>
      </c>
      <c r="M17" s="113" t="s">
        <v>1167</v>
      </c>
      <c r="N17" s="113" t="s">
        <v>1168</v>
      </c>
      <c r="O17" s="113">
        <v>466548387</v>
      </c>
      <c r="P17" s="113">
        <v>466543997</v>
      </c>
      <c r="Q17" s="115" t="s">
        <v>1169</v>
      </c>
      <c r="R17" s="60" t="str">
        <f>VLOOKUP(F17,Communes!$G$2:$J$352,4,0)</f>
        <v>Les Garrigues</v>
      </c>
    </row>
    <row r="18" spans="1:18" ht="50.1">
      <c r="A18" s="113" t="s">
        <v>1178</v>
      </c>
      <c r="B18" s="113">
        <v>42</v>
      </c>
      <c r="C18" s="113">
        <v>43</v>
      </c>
      <c r="D18" s="113" t="s">
        <v>1180</v>
      </c>
      <c r="E18" s="113" t="s">
        <v>1179</v>
      </c>
      <c r="F18" s="116" t="s">
        <v>46</v>
      </c>
      <c r="G18" s="113">
        <v>3</v>
      </c>
      <c r="H18" s="113">
        <v>3</v>
      </c>
      <c r="I18" s="113" t="s">
        <v>1181</v>
      </c>
      <c r="J18" s="113" t="s">
        <v>1182</v>
      </c>
      <c r="K18" s="113">
        <v>30106</v>
      </c>
      <c r="L18" s="113">
        <v>30007</v>
      </c>
      <c r="M18" s="113" t="s">
        <v>1183</v>
      </c>
      <c r="N18" s="113" t="s">
        <v>1184</v>
      </c>
      <c r="O18" s="113">
        <v>466542055</v>
      </c>
      <c r="P18" s="113">
        <v>466787577</v>
      </c>
      <c r="Q18" s="115" t="s">
        <v>1185</v>
      </c>
      <c r="R18" s="60" t="str">
        <f>VLOOKUP(F18,Communes!$G$2:$J$352,4,0)</f>
        <v>Les Cévennes / Les Garrigues</v>
      </c>
    </row>
    <row r="19" spans="1:18" ht="25.05">
      <c r="A19" s="113" t="s">
        <v>1148</v>
      </c>
      <c r="B19" s="113">
        <v>38</v>
      </c>
      <c r="C19" s="113">
        <v>39</v>
      </c>
      <c r="D19" s="113" t="s">
        <v>1150</v>
      </c>
      <c r="E19" s="113" t="s">
        <v>1149</v>
      </c>
      <c r="F19" s="116" t="s">
        <v>96</v>
      </c>
      <c r="G19" s="113">
        <v>17</v>
      </c>
      <c r="H19" s="113">
        <v>17</v>
      </c>
      <c r="I19" s="113" t="s">
        <v>1151</v>
      </c>
      <c r="J19" s="113" t="s">
        <v>1152</v>
      </c>
      <c r="K19" s="113">
        <v>30205</v>
      </c>
      <c r="L19" s="113">
        <v>30028</v>
      </c>
      <c r="M19" s="113" t="s">
        <v>1153</v>
      </c>
      <c r="N19" s="113"/>
      <c r="O19" s="113">
        <v>466896484</v>
      </c>
      <c r="P19" s="113">
        <v>466899033</v>
      </c>
      <c r="Q19" s="115" t="s">
        <v>1154</v>
      </c>
      <c r="R19" s="60" t="str">
        <f>VLOOKUP(F19,Communes!$G$2:$J$352,4,0)</f>
        <v>Les Garrigues / Gard Rhodanien</v>
      </c>
    </row>
    <row r="20" spans="1:18" ht="50.1">
      <c r="A20" s="113" t="s">
        <v>1218</v>
      </c>
      <c r="B20" s="113">
        <v>46</v>
      </c>
      <c r="C20" s="113">
        <v>47</v>
      </c>
      <c r="D20" s="113" t="s">
        <v>1220</v>
      </c>
      <c r="E20" s="113" t="s">
        <v>1219</v>
      </c>
      <c r="F20" s="113" t="s">
        <v>430</v>
      </c>
      <c r="G20" s="113">
        <v>31</v>
      </c>
      <c r="H20" s="113">
        <v>31</v>
      </c>
      <c r="I20" s="113" t="s">
        <v>1221</v>
      </c>
      <c r="J20" s="113" t="s">
        <v>1222</v>
      </c>
      <c r="K20" s="113">
        <v>30000</v>
      </c>
      <c r="L20" s="113">
        <v>30189</v>
      </c>
      <c r="M20" s="113" t="s">
        <v>1223</v>
      </c>
      <c r="N20" s="113" t="s">
        <v>1224</v>
      </c>
      <c r="O20" s="113">
        <v>466366464</v>
      </c>
      <c r="P20" s="113">
        <v>466675667</v>
      </c>
      <c r="Q20" s="115" t="s">
        <v>1225</v>
      </c>
      <c r="R20" s="60" t="str">
        <f>VLOOKUP(F20,Communes!$G$2:$J$352,4,0)</f>
        <v>Les Garrigues / La Costière</v>
      </c>
    </row>
    <row r="21" spans="1:18" ht="62.65">
      <c r="A21" s="113" t="s">
        <v>1125</v>
      </c>
      <c r="B21" s="113">
        <v>33</v>
      </c>
      <c r="C21" s="113">
        <v>34</v>
      </c>
      <c r="D21" s="113" t="s">
        <v>1127</v>
      </c>
      <c r="E21" s="113" t="s">
        <v>1126</v>
      </c>
      <c r="F21" s="116" t="s">
        <v>738</v>
      </c>
      <c r="G21" s="113">
        <v>62</v>
      </c>
      <c r="H21" s="113">
        <v>62</v>
      </c>
      <c r="I21" s="113" t="s">
        <v>1128</v>
      </c>
      <c r="J21" s="113" t="s">
        <v>1129</v>
      </c>
      <c r="K21" s="113">
        <v>30400</v>
      </c>
      <c r="L21" s="113">
        <v>30351</v>
      </c>
      <c r="M21" s="113" t="s">
        <v>1130</v>
      </c>
      <c r="N21" s="113" t="s">
        <v>1131</v>
      </c>
      <c r="O21" s="113">
        <v>490255143</v>
      </c>
      <c r="P21" s="113">
        <v>490257720</v>
      </c>
      <c r="Q21" s="115" t="s">
        <v>1132</v>
      </c>
      <c r="R21" s="60" t="e">
        <f>VLOOKUP(F21,Communes!$G$2:$J$352,4,0)</f>
        <v>#N/A</v>
      </c>
    </row>
    <row r="22" spans="1:18" ht="37.6">
      <c r="A22" s="113" t="s">
        <v>1155</v>
      </c>
      <c r="B22" s="113">
        <v>37</v>
      </c>
      <c r="C22" s="113">
        <v>38</v>
      </c>
      <c r="D22" s="113" t="s">
        <v>1157</v>
      </c>
      <c r="E22" s="113" t="s">
        <v>1156</v>
      </c>
      <c r="F22" s="113" t="s">
        <v>102</v>
      </c>
      <c r="G22" s="113">
        <v>13</v>
      </c>
      <c r="H22" s="113">
        <v>13</v>
      </c>
      <c r="I22" s="113" t="s">
        <v>1158</v>
      </c>
      <c r="J22" s="113" t="s">
        <v>1159</v>
      </c>
      <c r="K22" s="113">
        <v>30301</v>
      </c>
      <c r="L22" s="113">
        <v>30032</v>
      </c>
      <c r="M22" s="113" t="s">
        <v>1160</v>
      </c>
      <c r="N22" s="113" t="s">
        <v>1161</v>
      </c>
      <c r="O22" s="113">
        <v>466591371</v>
      </c>
      <c r="P22" s="113">
        <v>466590181</v>
      </c>
      <c r="Q22" s="115" t="s">
        <v>1162</v>
      </c>
      <c r="R22" s="60" t="str">
        <f>VLOOKUP(F22,Communes!$G$2:$J$352,4,0)</f>
        <v>La Camargue / La Costière / Gard Rhodanien</v>
      </c>
    </row>
    <row r="23" spans="1:18" ht="50.1">
      <c r="A23" s="113" t="s">
        <v>1332</v>
      </c>
      <c r="B23" s="113">
        <v>6</v>
      </c>
      <c r="C23" s="113">
        <v>6</v>
      </c>
      <c r="D23" s="113" t="s">
        <v>1334</v>
      </c>
      <c r="E23" s="113" t="s">
        <v>1333</v>
      </c>
      <c r="F23" s="113" t="s">
        <v>102</v>
      </c>
      <c r="G23" s="113">
        <v>14</v>
      </c>
      <c r="H23" s="113">
        <v>14</v>
      </c>
      <c r="I23" s="113" t="s">
        <v>1335</v>
      </c>
      <c r="J23" s="113" t="s">
        <v>1336</v>
      </c>
      <c r="K23" s="113">
        <v>30300</v>
      </c>
      <c r="L23" s="113">
        <v>30032</v>
      </c>
      <c r="M23" s="113" t="s">
        <v>1337</v>
      </c>
      <c r="N23" s="113" t="s">
        <v>1338</v>
      </c>
      <c r="O23" s="113">
        <v>466591552</v>
      </c>
      <c r="P23" s="113">
        <v>466592031</v>
      </c>
      <c r="Q23" s="115" t="s">
        <v>1339</v>
      </c>
      <c r="R23" s="60" t="str">
        <f>VLOOKUP(F23,Communes!$G$2:$J$352,4,0)</f>
        <v>La Camargue / La Costière / Gard Rhodanien</v>
      </c>
    </row>
    <row r="24" spans="1:18" ht="50.1">
      <c r="A24" s="113" t="s">
        <v>1340</v>
      </c>
      <c r="B24" s="113">
        <v>9</v>
      </c>
      <c r="C24" s="113">
        <v>9</v>
      </c>
      <c r="D24" s="113" t="s">
        <v>1342</v>
      </c>
      <c r="E24" s="113" t="s">
        <v>1341</v>
      </c>
      <c r="F24" s="113" t="s">
        <v>430</v>
      </c>
      <c r="G24" s="113">
        <v>30</v>
      </c>
      <c r="H24" s="113">
        <v>30</v>
      </c>
      <c r="I24" s="113" t="s">
        <v>1343</v>
      </c>
      <c r="J24" s="113" t="s">
        <v>1344</v>
      </c>
      <c r="K24" s="113">
        <v>30009</v>
      </c>
      <c r="L24" s="113">
        <v>30189</v>
      </c>
      <c r="M24" s="113" t="s">
        <v>1345</v>
      </c>
      <c r="N24" s="113" t="s">
        <v>1346</v>
      </c>
      <c r="O24" s="113">
        <v>466673122</v>
      </c>
      <c r="P24" s="113">
        <v>466670047</v>
      </c>
      <c r="Q24" s="115" t="s">
        <v>1347</v>
      </c>
      <c r="R24" s="60" t="str">
        <f>VLOOKUP(F24,Communes!$G$2:$J$352,4,0)</f>
        <v>Les Garrigues / La Costière</v>
      </c>
    </row>
    <row r="25" spans="1:18" ht="75.150000000000006">
      <c r="A25" s="113" t="s">
        <v>1194</v>
      </c>
      <c r="B25" s="113">
        <v>45</v>
      </c>
      <c r="C25" s="113">
        <v>46</v>
      </c>
      <c r="D25" s="113" t="s">
        <v>1196</v>
      </c>
      <c r="E25" s="113" t="s">
        <v>1195</v>
      </c>
      <c r="F25" s="113" t="s">
        <v>57</v>
      </c>
      <c r="G25" s="113">
        <v>8</v>
      </c>
      <c r="H25" s="113">
        <v>8</v>
      </c>
      <c r="I25" s="113" t="s">
        <v>1197</v>
      </c>
      <c r="J25" s="113" t="s">
        <v>1198</v>
      </c>
      <c r="K25" s="113">
        <v>30140</v>
      </c>
      <c r="L25" s="113">
        <v>30010</v>
      </c>
      <c r="M25" s="113" t="s">
        <v>1199</v>
      </c>
      <c r="N25" s="113" t="s">
        <v>1200</v>
      </c>
      <c r="O25" s="113">
        <v>466617120</v>
      </c>
      <c r="P25" s="113">
        <v>466618764</v>
      </c>
      <c r="Q25" s="115" t="s">
        <v>1201</v>
      </c>
      <c r="R25" s="60" t="str">
        <f>VLOOKUP(F25,Communes!$G$2:$J$352,4,0)</f>
        <v>Les Cévennes / Les Garrigues</v>
      </c>
    </row>
    <row r="26" spans="1:18" ht="50.1">
      <c r="A26" s="113" t="s">
        <v>1286</v>
      </c>
      <c r="B26" s="113">
        <v>1</v>
      </c>
      <c r="C26" s="113">
        <v>1</v>
      </c>
      <c r="D26" s="113" t="s">
        <v>1288</v>
      </c>
      <c r="E26" s="113" t="s">
        <v>1287</v>
      </c>
      <c r="F26" s="116" t="s">
        <v>553</v>
      </c>
      <c r="G26" s="113">
        <v>64</v>
      </c>
      <c r="H26" s="113">
        <v>64</v>
      </c>
      <c r="I26" s="113" t="s">
        <v>1289</v>
      </c>
      <c r="J26" s="113" t="s">
        <v>1290</v>
      </c>
      <c r="K26" s="113">
        <v>30190</v>
      </c>
      <c r="L26" s="113">
        <v>30255</v>
      </c>
      <c r="M26" s="113" t="s">
        <v>1291</v>
      </c>
      <c r="N26" s="113" t="s">
        <v>1292</v>
      </c>
      <c r="O26" s="113">
        <v>466630950</v>
      </c>
      <c r="P26" s="113">
        <v>466638514</v>
      </c>
      <c r="Q26" s="115" t="s">
        <v>1293</v>
      </c>
      <c r="R26" s="60" t="str">
        <f>VLOOKUP(F26,Communes!$G$2:$J$352,4,0)</f>
        <v>Les Garrigues</v>
      </c>
    </row>
    <row r="27" spans="1:18" ht="25.05">
      <c r="A27" s="113" t="s">
        <v>1294</v>
      </c>
      <c r="B27" s="113">
        <v>3</v>
      </c>
      <c r="C27" s="113">
        <v>3</v>
      </c>
      <c r="D27" s="113" t="s">
        <v>1296</v>
      </c>
      <c r="E27" s="113" t="s">
        <v>1295</v>
      </c>
      <c r="F27" s="113" t="s">
        <v>684</v>
      </c>
      <c r="G27" s="113">
        <v>55</v>
      </c>
      <c r="H27" s="113">
        <v>55</v>
      </c>
      <c r="I27" s="113" t="s">
        <v>1297</v>
      </c>
      <c r="J27" s="113" t="s">
        <v>1298</v>
      </c>
      <c r="K27" s="113">
        <v>30250</v>
      </c>
      <c r="L27" s="113">
        <v>30321</v>
      </c>
      <c r="M27" s="113" t="s">
        <v>1299</v>
      </c>
      <c r="N27" s="113"/>
      <c r="O27" s="113">
        <v>466800202</v>
      </c>
      <c r="P27" s="113">
        <v>466803834</v>
      </c>
      <c r="Q27" s="115" t="s">
        <v>1300</v>
      </c>
      <c r="R27" s="60" t="str">
        <f>VLOOKUP(F27,Communes!$G$2:$J$352,4,0)</f>
        <v>Les Garrigues</v>
      </c>
    </row>
    <row r="28" spans="1:18" ht="37.6">
      <c r="A28" s="113" t="s">
        <v>1234</v>
      </c>
      <c r="B28" s="113">
        <v>48</v>
      </c>
      <c r="C28" s="113">
        <v>50</v>
      </c>
      <c r="D28" s="113" t="s">
        <v>1236</v>
      </c>
      <c r="E28" s="113" t="s">
        <v>1235</v>
      </c>
      <c r="F28" s="116" t="s">
        <v>1417</v>
      </c>
      <c r="G28" s="113">
        <v>44</v>
      </c>
      <c r="H28" s="113">
        <v>44</v>
      </c>
      <c r="I28" s="113" t="s">
        <v>1237</v>
      </c>
      <c r="J28" s="113" t="s">
        <v>1238</v>
      </c>
      <c r="K28" s="113">
        <v>30130</v>
      </c>
      <c r="L28" s="113">
        <v>30202</v>
      </c>
      <c r="M28" s="113" t="s">
        <v>1239</v>
      </c>
      <c r="N28" s="113" t="s">
        <v>1240</v>
      </c>
      <c r="O28" s="113">
        <v>466391540</v>
      </c>
      <c r="P28" s="113">
        <v>466390594</v>
      </c>
      <c r="Q28" s="115" t="s">
        <v>1241</v>
      </c>
      <c r="R28" s="60" t="str">
        <f>VLOOKUP(F28,Communes!$G$2:$J$352,4,0)</f>
        <v>Les Garrigues / Gard Rhodanien</v>
      </c>
    </row>
    <row r="29" spans="1:18" ht="25.05">
      <c r="A29" s="113" t="s">
        <v>1309</v>
      </c>
      <c r="B29" s="113">
        <v>5</v>
      </c>
      <c r="C29" s="113">
        <v>5</v>
      </c>
      <c r="D29" s="113" t="s">
        <v>1311</v>
      </c>
      <c r="E29" s="113" t="s">
        <v>1310</v>
      </c>
      <c r="F29" s="116" t="s">
        <v>96</v>
      </c>
      <c r="G29" s="113">
        <v>16</v>
      </c>
      <c r="H29" s="113">
        <v>16</v>
      </c>
      <c r="I29" s="113" t="s">
        <v>1312</v>
      </c>
      <c r="J29" s="113" t="s">
        <v>1313</v>
      </c>
      <c r="K29" s="113">
        <v>30205</v>
      </c>
      <c r="L29" s="113">
        <v>30028</v>
      </c>
      <c r="M29" s="113" t="s">
        <v>1314</v>
      </c>
      <c r="N29" s="113" t="s">
        <v>1315</v>
      </c>
      <c r="O29" s="113">
        <v>466895550</v>
      </c>
      <c r="P29" s="113">
        <v>466898906</v>
      </c>
      <c r="Q29" s="115" t="s">
        <v>1316</v>
      </c>
      <c r="R29" s="60" t="str">
        <f>VLOOKUP(F29,Communes!$G$2:$J$352,4,0)</f>
        <v>Les Garrigues / Gard Rhodanien</v>
      </c>
    </row>
    <row r="30" spans="1:18" ht="25.05">
      <c r="A30" s="113" t="s">
        <v>1317</v>
      </c>
      <c r="B30" s="113">
        <v>4</v>
      </c>
      <c r="C30" s="113">
        <v>4</v>
      </c>
      <c r="D30" s="113" t="s">
        <v>1319</v>
      </c>
      <c r="E30" s="113" t="s">
        <v>1318</v>
      </c>
      <c r="F30" s="113" t="s">
        <v>60</v>
      </c>
      <c r="G30" s="113">
        <v>9</v>
      </c>
      <c r="H30" s="113">
        <v>9</v>
      </c>
      <c r="I30" s="113" t="s">
        <v>1320</v>
      </c>
      <c r="J30" s="113" t="s">
        <v>1321</v>
      </c>
      <c r="K30" s="113">
        <v>30390</v>
      </c>
      <c r="L30" s="113">
        <v>30012</v>
      </c>
      <c r="M30" s="113" t="s">
        <v>1322</v>
      </c>
      <c r="N30" s="113"/>
      <c r="O30" s="113">
        <v>466570150</v>
      </c>
      <c r="P30" s="113">
        <v>466571389</v>
      </c>
      <c r="Q30" s="115" t="s">
        <v>1323</v>
      </c>
      <c r="R30" s="60" t="str">
        <f>VLOOKUP(F30,Communes!$G$2:$J$352,4,0)</f>
        <v>Gard Rhodanien</v>
      </c>
    </row>
    <row r="31" spans="1:18" ht="25.05">
      <c r="A31" s="113" t="s">
        <v>1049</v>
      </c>
      <c r="B31" s="113">
        <v>23</v>
      </c>
      <c r="C31" s="113">
        <v>23</v>
      </c>
      <c r="D31" s="113" t="s">
        <v>1051</v>
      </c>
      <c r="E31" s="113" t="s">
        <v>1050</v>
      </c>
      <c r="F31" s="116" t="s">
        <v>25</v>
      </c>
      <c r="G31" s="113">
        <v>1</v>
      </c>
      <c r="H31" s="113">
        <v>1</v>
      </c>
      <c r="I31" s="113" t="s">
        <v>1052</v>
      </c>
      <c r="J31" s="113" t="s">
        <v>1053</v>
      </c>
      <c r="K31" s="113">
        <v>30220</v>
      </c>
      <c r="L31" s="113">
        <v>30003</v>
      </c>
      <c r="M31" s="113" t="s">
        <v>1054</v>
      </c>
      <c r="N31" s="113"/>
      <c r="O31" s="113">
        <v>466731110</v>
      </c>
      <c r="P31" s="113">
        <v>466731111</v>
      </c>
      <c r="Q31" s="115" t="s">
        <v>1055</v>
      </c>
      <c r="R31" s="60" t="str">
        <f>VLOOKUP(F31,Communes!$G$2:$J$352,4,0)</f>
        <v>La Camargue</v>
      </c>
    </row>
    <row r="32" spans="1:18" ht="50.1">
      <c r="A32" s="113" t="s">
        <v>1186</v>
      </c>
      <c r="B32" s="113">
        <v>41</v>
      </c>
      <c r="C32" s="113">
        <v>42</v>
      </c>
      <c r="D32" s="113" t="s">
        <v>1188</v>
      </c>
      <c r="E32" s="113" t="s">
        <v>1187</v>
      </c>
      <c r="F32" s="113" t="s">
        <v>654</v>
      </c>
      <c r="G32" s="113">
        <v>54</v>
      </c>
      <c r="H32" s="113">
        <v>54</v>
      </c>
      <c r="I32" s="113" t="s">
        <v>1189</v>
      </c>
      <c r="J32" s="113" t="s">
        <v>1190</v>
      </c>
      <c r="K32" s="113">
        <v>30340</v>
      </c>
      <c r="L32" s="113">
        <v>30305</v>
      </c>
      <c r="M32" s="113" t="s">
        <v>1191</v>
      </c>
      <c r="N32" s="113" t="s">
        <v>1192</v>
      </c>
      <c r="O32" s="113">
        <v>466856160</v>
      </c>
      <c r="P32" s="113">
        <v>466857475</v>
      </c>
      <c r="Q32" s="115" t="s">
        <v>1193</v>
      </c>
      <c r="R32" s="60" t="str">
        <f>VLOOKUP(F32,Communes!$G$2:$J$352,4,0)</f>
        <v>Les Garrigues</v>
      </c>
    </row>
    <row r="33" spans="1:18" ht="50.1">
      <c r="A33" s="113" t="s">
        <v>1117</v>
      </c>
      <c r="B33" s="113">
        <v>34</v>
      </c>
      <c r="C33" s="113">
        <v>35</v>
      </c>
      <c r="D33" s="113" t="s">
        <v>1119</v>
      </c>
      <c r="E33" s="113" t="s">
        <v>1118</v>
      </c>
      <c r="F33" s="113" t="s">
        <v>46</v>
      </c>
      <c r="G33" s="113">
        <v>4</v>
      </c>
      <c r="H33" s="113">
        <v>4</v>
      </c>
      <c r="I33" s="113" t="s">
        <v>1120</v>
      </c>
      <c r="J33" s="113" t="s">
        <v>1121</v>
      </c>
      <c r="K33" s="113">
        <v>30103</v>
      </c>
      <c r="L33" s="113">
        <v>30007</v>
      </c>
      <c r="M33" s="113" t="s">
        <v>1122</v>
      </c>
      <c r="N33" s="113" t="s">
        <v>1123</v>
      </c>
      <c r="O33" s="113">
        <v>466542260</v>
      </c>
      <c r="P33" s="113">
        <v>466542261</v>
      </c>
      <c r="Q33" s="115" t="s">
        <v>1124</v>
      </c>
      <c r="R33" s="60" t="str">
        <f>VLOOKUP(F33,Communes!$G$2:$J$352,4,0)</f>
        <v>Les Cévennes / Les Garrigues</v>
      </c>
    </row>
    <row r="34" spans="1:18" ht="25.05">
      <c r="A34" s="113" t="s">
        <v>1250</v>
      </c>
      <c r="B34" s="113">
        <v>50</v>
      </c>
      <c r="C34" s="113">
        <v>52</v>
      </c>
      <c r="D34" s="113" t="s">
        <v>1252</v>
      </c>
      <c r="E34" s="113" t="s">
        <v>1251</v>
      </c>
      <c r="F34" s="113" t="s">
        <v>46</v>
      </c>
      <c r="G34" s="113">
        <v>5</v>
      </c>
      <c r="H34" s="113">
        <v>5</v>
      </c>
      <c r="I34" s="113" t="s">
        <v>1253</v>
      </c>
      <c r="J34" s="113" t="s">
        <v>1254</v>
      </c>
      <c r="K34" s="113">
        <v>30100</v>
      </c>
      <c r="L34" s="113">
        <v>30007</v>
      </c>
      <c r="M34" s="113" t="s">
        <v>1255</v>
      </c>
      <c r="N34" s="113"/>
      <c r="O34" s="113">
        <v>466301495</v>
      </c>
      <c r="P34" s="113">
        <v>466788278</v>
      </c>
      <c r="Q34" s="115" t="s">
        <v>1256</v>
      </c>
      <c r="R34" s="60" t="str">
        <f>VLOOKUP(F34,Communes!$G$2:$J$352,4,0)</f>
        <v>Les Cévennes / Les Garrigues</v>
      </c>
    </row>
    <row r="35" spans="1:18" ht="25.05">
      <c r="A35" s="113" t="s">
        <v>1394</v>
      </c>
      <c r="B35" s="113">
        <v>15</v>
      </c>
      <c r="C35" s="113">
        <v>15</v>
      </c>
      <c r="D35" s="113" t="s">
        <v>1396</v>
      </c>
      <c r="E35" s="113" t="s">
        <v>1395</v>
      </c>
      <c r="F35" s="113" t="s">
        <v>430</v>
      </c>
      <c r="G35" s="113">
        <v>35</v>
      </c>
      <c r="H35" s="113">
        <v>35</v>
      </c>
      <c r="I35" s="113" t="s">
        <v>1397</v>
      </c>
      <c r="J35" s="113" t="s">
        <v>1398</v>
      </c>
      <c r="K35" s="113">
        <v>30900</v>
      </c>
      <c r="L35" s="113">
        <v>30189</v>
      </c>
      <c r="M35" s="113" t="s">
        <v>1399</v>
      </c>
      <c r="N35" s="113"/>
      <c r="O35" s="113">
        <v>466288989</v>
      </c>
      <c r="P35" s="113">
        <v>466288980</v>
      </c>
      <c r="Q35" s="115" t="s">
        <v>1400</v>
      </c>
      <c r="R35" s="60" t="str">
        <f>VLOOKUP(F35,Communes!$G$2:$J$352,4,0)</f>
        <v>Les Garrigues / La Costière</v>
      </c>
    </row>
    <row r="36" spans="1:18" ht="37.6">
      <c r="A36" s="113" t="s">
        <v>1301</v>
      </c>
      <c r="B36" s="113">
        <v>2</v>
      </c>
      <c r="C36" s="113">
        <v>2</v>
      </c>
      <c r="D36" s="113" t="s">
        <v>1303</v>
      </c>
      <c r="E36" s="113" t="s">
        <v>1302</v>
      </c>
      <c r="F36" s="116" t="s">
        <v>559</v>
      </c>
      <c r="G36" s="113">
        <v>51</v>
      </c>
      <c r="H36" s="113">
        <v>51</v>
      </c>
      <c r="I36" s="113" t="s">
        <v>1304</v>
      </c>
      <c r="J36" s="113" t="s">
        <v>1305</v>
      </c>
      <c r="K36" s="113">
        <v>30800</v>
      </c>
      <c r="L36" s="113">
        <v>30258</v>
      </c>
      <c r="M36" s="113" t="s">
        <v>1306</v>
      </c>
      <c r="N36" s="113" t="s">
        <v>1307</v>
      </c>
      <c r="O36" s="113">
        <v>466873127</v>
      </c>
      <c r="P36" s="113">
        <v>466870097</v>
      </c>
      <c r="Q36" s="115" t="s">
        <v>1308</v>
      </c>
      <c r="R36" s="60" t="str">
        <f>VLOOKUP(F36,Communes!$G$2:$J$352,4,0)</f>
        <v>La Camargue / La Costière</v>
      </c>
    </row>
    <row r="37" spans="1:18" ht="50.1">
      <c r="A37" s="113" t="s">
        <v>1401</v>
      </c>
      <c r="B37" s="113">
        <v>18</v>
      </c>
      <c r="C37" s="113">
        <v>18</v>
      </c>
      <c r="D37" s="113" t="s">
        <v>1403</v>
      </c>
      <c r="E37" s="113" t="s">
        <v>1402</v>
      </c>
      <c r="F37" s="113" t="s">
        <v>710</v>
      </c>
      <c r="G37" s="113">
        <v>66</v>
      </c>
      <c r="H37" s="113">
        <v>66</v>
      </c>
      <c r="I37" s="113" t="s">
        <v>1404</v>
      </c>
      <c r="J37" s="113" t="s">
        <v>1405</v>
      </c>
      <c r="K37" s="113">
        <v>30700</v>
      </c>
      <c r="L37" s="113">
        <v>30334</v>
      </c>
      <c r="M37" s="113" t="s">
        <v>1406</v>
      </c>
      <c r="N37" s="113" t="s">
        <v>1407</v>
      </c>
      <c r="O37" s="113">
        <v>466029323</v>
      </c>
      <c r="P37" s="113">
        <v>466225279</v>
      </c>
      <c r="Q37" s="115" t="s">
        <v>1408</v>
      </c>
      <c r="R37" s="60" t="str">
        <f>VLOOKUP(F37,Communes!$G$2:$J$352,4,0)</f>
        <v>Les Garrigues</v>
      </c>
    </row>
    <row r="38" spans="1:18" ht="25.05">
      <c r="A38" s="113" t="s">
        <v>1012</v>
      </c>
      <c r="B38" s="113">
        <v>20</v>
      </c>
      <c r="C38" s="113">
        <v>20</v>
      </c>
      <c r="D38" s="113" t="s">
        <v>1014</v>
      </c>
      <c r="E38" s="113" t="s">
        <v>1013</v>
      </c>
      <c r="F38" s="113" t="s">
        <v>430</v>
      </c>
      <c r="G38" s="113">
        <v>37</v>
      </c>
      <c r="H38" s="113">
        <v>37</v>
      </c>
      <c r="I38" s="113" t="s">
        <v>1015</v>
      </c>
      <c r="J38" s="113" t="s">
        <v>1016</v>
      </c>
      <c r="K38" s="113">
        <v>30910</v>
      </c>
      <c r="L38" s="113">
        <v>30189</v>
      </c>
      <c r="M38" s="113" t="s">
        <v>1017</v>
      </c>
      <c r="N38" s="113"/>
      <c r="O38" s="113">
        <v>466646393</v>
      </c>
      <c r="P38" s="113">
        <v>466234433</v>
      </c>
      <c r="Q38" s="115" t="s">
        <v>1018</v>
      </c>
      <c r="R38" s="60" t="str">
        <f>VLOOKUP(F38,Communes!$G$2:$J$352,4,0)</f>
        <v>Les Garrigues / La Costière</v>
      </c>
    </row>
    <row r="39" spans="1:18" ht="62.65">
      <c r="A39" s="113" t="s">
        <v>1063</v>
      </c>
      <c r="B39" s="113">
        <v>25</v>
      </c>
      <c r="C39" s="113">
        <v>25</v>
      </c>
      <c r="D39" s="113" t="s">
        <v>1065</v>
      </c>
      <c r="E39" s="113" t="s">
        <v>1064</v>
      </c>
      <c r="F39" s="113" t="s">
        <v>143</v>
      </c>
      <c r="G39" s="113">
        <v>20</v>
      </c>
      <c r="H39" s="113">
        <v>20</v>
      </c>
      <c r="I39" s="113" t="s">
        <v>1066</v>
      </c>
      <c r="J39" s="113" t="s">
        <v>1067</v>
      </c>
      <c r="K39" s="113">
        <v>30190</v>
      </c>
      <c r="L39" s="113">
        <v>30053</v>
      </c>
      <c r="M39" s="113" t="s">
        <v>1068</v>
      </c>
      <c r="N39" s="113" t="s">
        <v>1069</v>
      </c>
      <c r="O39" s="113">
        <v>466833060</v>
      </c>
      <c r="P39" s="113">
        <v>466832588</v>
      </c>
      <c r="Q39" s="115" t="s">
        <v>1070</v>
      </c>
      <c r="R39" s="60" t="str">
        <f>VLOOKUP(F39,Communes!$G$2:$J$352,4,0)</f>
        <v>Les Garrigues</v>
      </c>
    </row>
    <row r="40" spans="1:18" ht="50.1">
      <c r="A40" s="113" t="s">
        <v>1026</v>
      </c>
      <c r="B40" s="113">
        <v>22</v>
      </c>
      <c r="C40" s="113">
        <v>22</v>
      </c>
      <c r="D40" s="113" t="s">
        <v>1028</v>
      </c>
      <c r="E40" s="113" t="s">
        <v>1027</v>
      </c>
      <c r="F40" s="113" t="s">
        <v>728</v>
      </c>
      <c r="G40" s="113">
        <v>60</v>
      </c>
      <c r="H40" s="113">
        <v>60</v>
      </c>
      <c r="I40" s="113" t="s">
        <v>1029</v>
      </c>
      <c r="J40" s="113" t="s">
        <v>1030</v>
      </c>
      <c r="K40" s="113">
        <v>30310</v>
      </c>
      <c r="L40" s="113">
        <v>30344</v>
      </c>
      <c r="M40" s="113" t="s">
        <v>1031</v>
      </c>
      <c r="N40" s="113" t="s">
        <v>1032</v>
      </c>
      <c r="O40" s="113">
        <v>466350342</v>
      </c>
      <c r="P40" s="113">
        <v>466353298</v>
      </c>
      <c r="Q40" s="115" t="s">
        <v>1033</v>
      </c>
      <c r="R40" s="60" t="e">
        <f>VLOOKUP(F40,Communes!$G$2:$J$352,4,0)</f>
        <v>#N/A</v>
      </c>
    </row>
    <row r="41" spans="1:18" ht="50.1">
      <c r="A41" s="113" t="s">
        <v>1101</v>
      </c>
      <c r="B41" s="113">
        <v>32</v>
      </c>
      <c r="C41" s="113">
        <v>33</v>
      </c>
      <c r="D41" s="113" t="s">
        <v>1103</v>
      </c>
      <c r="E41" s="113" t="s">
        <v>1102</v>
      </c>
      <c r="F41" s="113" t="s">
        <v>722</v>
      </c>
      <c r="G41" s="113">
        <v>59</v>
      </c>
      <c r="H41" s="113">
        <v>59</v>
      </c>
      <c r="I41" s="113" t="s">
        <v>1104</v>
      </c>
      <c r="J41" s="113" t="s">
        <v>1105</v>
      </c>
      <c r="K41" s="113">
        <v>30600</v>
      </c>
      <c r="L41" s="113">
        <v>30341</v>
      </c>
      <c r="M41" s="113" t="s">
        <v>1106</v>
      </c>
      <c r="N41" s="113" t="s">
        <v>1107</v>
      </c>
      <c r="O41" s="113">
        <v>466882107</v>
      </c>
      <c r="P41" s="113">
        <v>466884874</v>
      </c>
      <c r="Q41" s="115" t="s">
        <v>1108</v>
      </c>
      <c r="R41" s="60" t="e">
        <f>VLOOKUP(F41,Communes!$G$2:$J$352,4,0)</f>
        <v>#N/A</v>
      </c>
    </row>
    <row r="42" spans="1:18" ht="25.05">
      <c r="A42" s="113" t="s">
        <v>1086</v>
      </c>
      <c r="B42" s="113">
        <v>30</v>
      </c>
      <c r="C42" s="113">
        <v>31</v>
      </c>
      <c r="D42" s="113" t="s">
        <v>1088</v>
      </c>
      <c r="E42" s="113" t="s">
        <v>1087</v>
      </c>
      <c r="F42" s="113" t="s">
        <v>112</v>
      </c>
      <c r="G42" s="113">
        <v>18</v>
      </c>
      <c r="H42" s="113">
        <v>18</v>
      </c>
      <c r="I42" s="113" t="s">
        <v>1089</v>
      </c>
      <c r="J42" s="113" t="s">
        <v>1090</v>
      </c>
      <c r="K42" s="113">
        <v>30160</v>
      </c>
      <c r="L42" s="113">
        <v>30037</v>
      </c>
      <c r="M42" s="113" t="s">
        <v>1091</v>
      </c>
      <c r="N42" s="113"/>
      <c r="O42" s="113">
        <v>466250237</v>
      </c>
      <c r="P42" s="113">
        <v>466253133</v>
      </c>
      <c r="Q42" s="115" t="s">
        <v>1092</v>
      </c>
      <c r="R42" s="60" t="str">
        <f>VLOOKUP(F42,Communes!$G$2:$J$352,4,0)</f>
        <v>Les Cévennes</v>
      </c>
    </row>
    <row r="43" spans="1:18" ht="37.6">
      <c r="A43" s="113" t="s">
        <v>1324</v>
      </c>
      <c r="B43" s="113">
        <v>7</v>
      </c>
      <c r="C43" s="113">
        <v>7</v>
      </c>
      <c r="D43" s="113" t="s">
        <v>1326</v>
      </c>
      <c r="E43" s="113" t="s">
        <v>1325</v>
      </c>
      <c r="F43" s="116" t="s">
        <v>298</v>
      </c>
      <c r="G43" s="113">
        <v>22</v>
      </c>
      <c r="H43" s="113">
        <v>22</v>
      </c>
      <c r="I43" s="113" t="s">
        <v>1327</v>
      </c>
      <c r="J43" s="113" t="s">
        <v>1328</v>
      </c>
      <c r="K43" s="113">
        <v>30110</v>
      </c>
      <c r="L43" s="113">
        <v>30132</v>
      </c>
      <c r="M43" s="113" t="s">
        <v>1329</v>
      </c>
      <c r="N43" s="113" t="s">
        <v>1330</v>
      </c>
      <c r="O43" s="113">
        <v>466341532</v>
      </c>
      <c r="P43" s="113">
        <v>466342918</v>
      </c>
      <c r="Q43" s="115" t="s">
        <v>1331</v>
      </c>
      <c r="R43" s="60" t="str">
        <f>VLOOKUP(F43,Communes!$G$2:$J$352,4,0)</f>
        <v>Les Cévennes</v>
      </c>
    </row>
    <row r="44" spans="1:18" ht="37.6">
      <c r="A44" s="113" t="s">
        <v>1133</v>
      </c>
      <c r="B44" s="113">
        <v>36</v>
      </c>
      <c r="C44" s="113">
        <v>37</v>
      </c>
      <c r="D44" s="113" t="s">
        <v>1135</v>
      </c>
      <c r="E44" s="113" t="s">
        <v>1134</v>
      </c>
      <c r="F44" s="113" t="s">
        <v>132</v>
      </c>
      <c r="G44" s="113">
        <v>19</v>
      </c>
      <c r="H44" s="113">
        <v>19</v>
      </c>
      <c r="I44" s="113" t="s">
        <v>1136</v>
      </c>
      <c r="J44" s="113" t="s">
        <v>1137</v>
      </c>
      <c r="K44" s="113">
        <v>30230</v>
      </c>
      <c r="L44" s="113">
        <v>30047</v>
      </c>
      <c r="M44" s="113" t="s">
        <v>1138</v>
      </c>
      <c r="N44" s="113" t="s">
        <v>1139</v>
      </c>
      <c r="O44" s="113">
        <v>466208080</v>
      </c>
      <c r="P44" s="113">
        <v>466208081</v>
      </c>
      <c r="Q44" s="115" t="s">
        <v>1140</v>
      </c>
      <c r="R44" s="60" t="str">
        <f>VLOOKUP(F44,Communes!$G$2:$J$352,4,0)</f>
        <v>La Costière</v>
      </c>
    </row>
    <row r="45" spans="1:18" ht="25.05">
      <c r="A45" s="113" t="s">
        <v>1363</v>
      </c>
      <c r="B45" s="113">
        <v>10</v>
      </c>
      <c r="C45" s="113">
        <v>10</v>
      </c>
      <c r="D45" s="113" t="s">
        <v>1365</v>
      </c>
      <c r="E45" s="113" t="s">
        <v>1364</v>
      </c>
      <c r="F45" s="113" t="s">
        <v>430</v>
      </c>
      <c r="G45" s="113">
        <v>32</v>
      </c>
      <c r="H45" s="113">
        <v>32</v>
      </c>
      <c r="I45" s="113" t="s">
        <v>1366</v>
      </c>
      <c r="J45" s="113" t="s">
        <v>1367</v>
      </c>
      <c r="K45" s="113">
        <v>30001</v>
      </c>
      <c r="L45" s="113">
        <v>30189</v>
      </c>
      <c r="M45" s="113" t="s">
        <v>1368</v>
      </c>
      <c r="N45" s="113"/>
      <c r="O45" s="113">
        <v>466848361</v>
      </c>
      <c r="P45" s="113">
        <v>466841269</v>
      </c>
      <c r="Q45" s="115" t="s">
        <v>1369</v>
      </c>
      <c r="R45" s="60" t="str">
        <f>VLOOKUP(F45,Communes!$G$2:$J$352,4,0)</f>
        <v>Les Garrigues / La Costière</v>
      </c>
    </row>
    <row r="46" spans="1:18" ht="50.1">
      <c r="A46" s="113" t="s">
        <v>1348</v>
      </c>
      <c r="B46" s="113">
        <v>8</v>
      </c>
      <c r="C46" s="113">
        <v>8</v>
      </c>
      <c r="D46" s="113" t="s">
        <v>1350</v>
      </c>
      <c r="E46" s="113" t="s">
        <v>1349</v>
      </c>
      <c r="F46" s="113" t="s">
        <v>366</v>
      </c>
      <c r="G46" s="113">
        <v>25</v>
      </c>
      <c r="H46" s="113">
        <v>25</v>
      </c>
      <c r="I46" s="113" t="s">
        <v>1351</v>
      </c>
      <c r="J46" s="113" t="s">
        <v>1352</v>
      </c>
      <c r="K46" s="113">
        <v>30320</v>
      </c>
      <c r="L46" s="113">
        <v>30156</v>
      </c>
      <c r="M46" s="113" t="s">
        <v>1353</v>
      </c>
      <c r="N46" s="113"/>
      <c r="O46" s="113">
        <v>466753838</v>
      </c>
      <c r="P46" s="113">
        <v>466750796</v>
      </c>
      <c r="Q46" s="115" t="s">
        <v>1354</v>
      </c>
      <c r="R46" s="60" t="str">
        <f>VLOOKUP(F46,Communes!$G$2:$J$352,4,0)</f>
        <v>Les Garrigues / La Costière</v>
      </c>
    </row>
    <row r="47" spans="1:18" ht="62.65">
      <c r="A47" s="113" t="s">
        <v>1109</v>
      </c>
      <c r="B47" s="113">
        <v>31</v>
      </c>
      <c r="C47" s="113">
        <v>32</v>
      </c>
      <c r="D47" s="113" t="s">
        <v>1111</v>
      </c>
      <c r="E47" s="113" t="s">
        <v>1110</v>
      </c>
      <c r="F47" s="113" t="s">
        <v>710</v>
      </c>
      <c r="G47" s="113">
        <v>58</v>
      </c>
      <c r="H47" s="113">
        <v>58</v>
      </c>
      <c r="I47" s="113" t="s">
        <v>1112</v>
      </c>
      <c r="J47" s="113" t="s">
        <v>1113</v>
      </c>
      <c r="K47" s="113">
        <v>30701</v>
      </c>
      <c r="L47" s="113">
        <v>30334</v>
      </c>
      <c r="M47" s="113" t="s">
        <v>1114</v>
      </c>
      <c r="N47" s="113" t="s">
        <v>1115</v>
      </c>
      <c r="O47" s="113">
        <v>466225488</v>
      </c>
      <c r="P47" s="113">
        <v>466220396</v>
      </c>
      <c r="Q47" s="115" t="s">
        <v>1116</v>
      </c>
      <c r="R47" s="60" t="str">
        <f>VLOOKUP(F47,Communes!$G$2:$J$352,4,0)</f>
        <v>Les Garrigues</v>
      </c>
    </row>
    <row r="48" spans="1:18" ht="37.6">
      <c r="A48" s="113" t="s">
        <v>1257</v>
      </c>
      <c r="B48" s="113">
        <v>53</v>
      </c>
      <c r="C48" s="113">
        <v>49</v>
      </c>
      <c r="D48" s="113" t="s">
        <v>1259</v>
      </c>
      <c r="E48" s="113" t="s">
        <v>1258</v>
      </c>
      <c r="F48" s="116" t="s">
        <v>580</v>
      </c>
      <c r="G48" s="113">
        <v>53</v>
      </c>
      <c r="H48" s="113">
        <v>53</v>
      </c>
      <c r="I48" s="113" t="s">
        <v>1260</v>
      </c>
      <c r="J48" s="113" t="s">
        <v>1261</v>
      </c>
      <c r="K48" s="113">
        <v>30270</v>
      </c>
      <c r="L48" s="113">
        <v>30269</v>
      </c>
      <c r="M48" s="113" t="s">
        <v>1262</v>
      </c>
      <c r="N48" s="113"/>
      <c r="O48" s="113">
        <v>466853194</v>
      </c>
      <c r="P48" s="113">
        <v>466853054</v>
      </c>
      <c r="Q48" s="115" t="s">
        <v>1263</v>
      </c>
      <c r="R48" s="60" t="str">
        <f>VLOOKUP(F48,Communes!$G$2:$J$352,4,0)</f>
        <v>Les Cévennes</v>
      </c>
    </row>
    <row r="49" spans="1:18" ht="62.65">
      <c r="A49" s="113" t="s">
        <v>1264</v>
      </c>
      <c r="B49" s="113">
        <v>52</v>
      </c>
      <c r="C49" s="113">
        <v>54</v>
      </c>
      <c r="D49" s="113" t="s">
        <v>1266</v>
      </c>
      <c r="E49" s="113" t="s">
        <v>1265</v>
      </c>
      <c r="F49" s="113" t="s">
        <v>489</v>
      </c>
      <c r="G49" s="113">
        <v>48</v>
      </c>
      <c r="H49" s="113">
        <v>48</v>
      </c>
      <c r="I49" s="113" t="s">
        <v>1267</v>
      </c>
      <c r="J49" s="113" t="s">
        <v>1268</v>
      </c>
      <c r="K49" s="113">
        <v>30150</v>
      </c>
      <c r="L49" s="113">
        <v>30221</v>
      </c>
      <c r="M49" s="113" t="s">
        <v>1269</v>
      </c>
      <c r="N49" s="113" t="s">
        <v>1270</v>
      </c>
      <c r="O49" s="113">
        <v>466826458</v>
      </c>
      <c r="P49" s="113">
        <v>466828928</v>
      </c>
      <c r="Q49" s="115" t="s">
        <v>1271</v>
      </c>
      <c r="R49" s="60" t="str">
        <f>VLOOKUP(F49,Communes!$G$2:$J$352,4,0)</f>
        <v>Gard Rhodanien</v>
      </c>
    </row>
    <row r="50" spans="1:18" ht="37.6">
      <c r="A50" s="113" t="s">
        <v>1355</v>
      </c>
      <c r="B50" s="113">
        <v>11</v>
      </c>
      <c r="C50" s="113">
        <v>11</v>
      </c>
      <c r="D50" s="113" t="s">
        <v>1357</v>
      </c>
      <c r="E50" s="113" t="s">
        <v>1356</v>
      </c>
      <c r="F50" s="113" t="s">
        <v>430</v>
      </c>
      <c r="G50" s="113">
        <v>33</v>
      </c>
      <c r="H50" s="113">
        <v>33</v>
      </c>
      <c r="I50" s="113" t="s">
        <v>1358</v>
      </c>
      <c r="J50" s="113" t="s">
        <v>1359</v>
      </c>
      <c r="K50" s="113">
        <v>30000</v>
      </c>
      <c r="L50" s="113">
        <v>30189</v>
      </c>
      <c r="M50" s="113" t="s">
        <v>1360</v>
      </c>
      <c r="N50" s="113" t="s">
        <v>1361</v>
      </c>
      <c r="O50" s="113">
        <v>466674936</v>
      </c>
      <c r="P50" s="113">
        <v>466676393</v>
      </c>
      <c r="Q50" s="115" t="s">
        <v>1362</v>
      </c>
      <c r="R50" s="60" t="str">
        <f>VLOOKUP(F50,Communes!$G$2:$J$352,4,0)</f>
        <v>Les Garrigues / La Costière</v>
      </c>
    </row>
    <row r="51" spans="1:18" ht="50.1">
      <c r="A51" s="113" t="s">
        <v>1170</v>
      </c>
      <c r="B51" s="113">
        <v>39</v>
      </c>
      <c r="C51" s="113">
        <v>40</v>
      </c>
      <c r="D51" s="113" t="s">
        <v>1172</v>
      </c>
      <c r="E51" s="113" t="s">
        <v>1171</v>
      </c>
      <c r="F51" s="113" t="s">
        <v>430</v>
      </c>
      <c r="G51" s="113">
        <v>34</v>
      </c>
      <c r="H51" s="113">
        <v>34</v>
      </c>
      <c r="I51" s="113" t="s">
        <v>1173</v>
      </c>
      <c r="J51" s="113" t="s">
        <v>1174</v>
      </c>
      <c r="K51" s="113">
        <v>30002</v>
      </c>
      <c r="L51" s="113">
        <v>30189</v>
      </c>
      <c r="M51" s="113" t="s">
        <v>1175</v>
      </c>
      <c r="N51" s="113" t="s">
        <v>1176</v>
      </c>
      <c r="O51" s="113">
        <v>466029000</v>
      </c>
      <c r="P51" s="113">
        <v>466029009</v>
      </c>
      <c r="Q51" s="115" t="s">
        <v>1177</v>
      </c>
      <c r="R51" s="60" t="str">
        <f>VLOOKUP(F51,Communes!$G$2:$J$352,4,0)</f>
        <v>Les Garrigues / La Costière</v>
      </c>
    </row>
    <row r="52" spans="1:18" ht="62.65">
      <c r="A52" s="113" t="s">
        <v>1041</v>
      </c>
      <c r="B52" s="113">
        <v>24</v>
      </c>
      <c r="C52" s="113">
        <v>24</v>
      </c>
      <c r="D52" s="113" t="s">
        <v>1043</v>
      </c>
      <c r="E52" s="113" t="s">
        <v>1042</v>
      </c>
      <c r="F52" s="113" t="s">
        <v>189</v>
      </c>
      <c r="G52" s="113">
        <v>68</v>
      </c>
      <c r="H52" s="113">
        <v>68</v>
      </c>
      <c r="I52" s="113" t="s">
        <v>1044</v>
      </c>
      <c r="J52" s="113" t="s">
        <v>1045</v>
      </c>
      <c r="K52" s="113">
        <v>30870</v>
      </c>
      <c r="L52" s="113">
        <v>30082</v>
      </c>
      <c r="M52" s="113" t="s">
        <v>1046</v>
      </c>
      <c r="N52" s="113" t="s">
        <v>1047</v>
      </c>
      <c r="O52" s="113">
        <v>466017740</v>
      </c>
      <c r="P52" s="113">
        <v>466017749</v>
      </c>
      <c r="Q52" s="115" t="s">
        <v>1048</v>
      </c>
      <c r="R52" s="60" t="str">
        <f>VLOOKUP(F52,Communes!$G$2:$J$352,4,0)</f>
        <v>Les Garrigues</v>
      </c>
    </row>
    <row r="53" spans="1:18" ht="37.6">
      <c r="A53" s="113" t="s">
        <v>1378</v>
      </c>
      <c r="B53" s="113">
        <v>13</v>
      </c>
      <c r="C53" s="113">
        <v>13</v>
      </c>
      <c r="D53" s="113" t="s">
        <v>1380</v>
      </c>
      <c r="E53" s="113" t="s">
        <v>1379</v>
      </c>
      <c r="F53" s="113" t="s">
        <v>364</v>
      </c>
      <c r="G53" s="113">
        <v>70</v>
      </c>
      <c r="H53" s="113">
        <v>70</v>
      </c>
      <c r="I53" s="113" t="s">
        <v>1381</v>
      </c>
      <c r="J53" s="113" t="s">
        <v>1382</v>
      </c>
      <c r="K53" s="113">
        <v>30139</v>
      </c>
      <c r="L53" s="113">
        <v>30155</v>
      </c>
      <c r="M53" s="113" t="s">
        <v>1383</v>
      </c>
      <c r="N53" s="113" t="s">
        <v>1384</v>
      </c>
      <c r="O53" s="113">
        <v>466580316</v>
      </c>
      <c r="P53" s="113">
        <v>466584543</v>
      </c>
      <c r="Q53" s="115" t="s">
        <v>1385</v>
      </c>
      <c r="R53" s="60" t="str">
        <f>VLOOKUP(F53,Communes!$G$2:$J$352,4,0)</f>
        <v>La Costière</v>
      </c>
    </row>
    <row r="54" spans="1:18" ht="50.1">
      <c r="A54" s="113" t="s">
        <v>1242</v>
      </c>
      <c r="B54" s="113">
        <v>51</v>
      </c>
      <c r="C54" s="113">
        <v>53</v>
      </c>
      <c r="D54" s="113" t="s">
        <v>1244</v>
      </c>
      <c r="E54" s="113" t="s">
        <v>1243</v>
      </c>
      <c r="F54" s="113" t="s">
        <v>469</v>
      </c>
      <c r="G54" s="113">
        <v>47</v>
      </c>
      <c r="H54" s="113">
        <v>47</v>
      </c>
      <c r="I54" s="113" t="s">
        <v>1245</v>
      </c>
      <c r="J54" s="113" t="s">
        <v>1246</v>
      </c>
      <c r="K54" s="113">
        <v>30210</v>
      </c>
      <c r="L54" s="113">
        <v>30212</v>
      </c>
      <c r="M54" s="113" t="s">
        <v>1247</v>
      </c>
      <c r="N54" s="113" t="s">
        <v>1248</v>
      </c>
      <c r="O54" s="113">
        <v>466372219</v>
      </c>
      <c r="P54" s="113">
        <v>466371375</v>
      </c>
      <c r="Q54" s="115" t="s">
        <v>1249</v>
      </c>
      <c r="R54" s="60" t="str">
        <f>VLOOKUP(F54,Communes!$G$2:$J$352,4,0)</f>
        <v>Les Garrigues / Gard Rhodanien</v>
      </c>
    </row>
  </sheetData>
  <sheetProtection algorithmName="SHA-512" hashValue="L52cVnRDiQoorvADtuO6jD7KgaZeibhb0oork3tdjaWdCkLbfZsRae6DXkSCbEZKLUh6zHTxxyLZbkOG3Nh9og==" saltValue="6FVNPCj0g7u12rbFSyvCZw==" spinCount="100000" sheet="1" objects="1" scenarios="1"/>
  <sortState ref="A2:R54">
    <sortCondition ref="D1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34</vt:i4>
      </vt:variant>
    </vt:vector>
  </HeadingPairs>
  <TitlesOfParts>
    <vt:vector size="45" baseType="lpstr">
      <vt:lpstr>Accueil</vt:lpstr>
      <vt:lpstr>administratif</vt:lpstr>
      <vt:lpstr>projet</vt:lpstr>
      <vt:lpstr>technique</vt:lpstr>
      <vt:lpstr>Catalogue</vt:lpstr>
      <vt:lpstr>récap-college</vt:lpstr>
      <vt:lpstr>nouvelle liste de plants</vt:lpstr>
      <vt:lpstr>Communes</vt:lpstr>
      <vt:lpstr>Collèges</vt:lpstr>
      <vt:lpstr>Codes</vt:lpstr>
      <vt:lpstr>Image</vt:lpstr>
      <vt:lpstr>Année_dossier</vt:lpstr>
      <vt:lpstr>c_vegetaux</vt:lpstr>
      <vt:lpstr>Communes3</vt:lpstr>
      <vt:lpstr>d_comm</vt:lpstr>
      <vt:lpstr>d_vegetaux</vt:lpstr>
      <vt:lpstr>Etape_administrative</vt:lpstr>
      <vt:lpstr>Etape_projet</vt:lpstr>
      <vt:lpstr>Etape_végétaux</vt:lpstr>
      <vt:lpstr>ghfgh</vt:lpstr>
      <vt:lpstr>Illustration</vt:lpstr>
      <vt:lpstr>matrice_commune</vt:lpstr>
      <vt:lpstr>matrice_plantes</vt:lpstr>
      <vt:lpstr>nom_colleges</vt:lpstr>
      <vt:lpstr>Nom_commune</vt:lpstr>
      <vt:lpstr>Nom_plante</vt:lpstr>
      <vt:lpstr>Nom_projet</vt:lpstr>
      <vt:lpstr>Nombre_plants</vt:lpstr>
      <vt:lpstr>Recup_canton</vt:lpstr>
      <vt:lpstr>Recup_Commune</vt:lpstr>
      <vt:lpstr>Recup_date_de_saisie</vt:lpstr>
      <vt:lpstr>Recup_date_limite</vt:lpstr>
      <vt:lpstr>Recup_date_saisie</vt:lpstr>
      <vt:lpstr>Recup_description_projet</vt:lpstr>
      <vt:lpstr>Recup_entité_paysagère</vt:lpstr>
      <vt:lpstr>Recup_fax</vt:lpstr>
      <vt:lpstr>Recup_mail</vt:lpstr>
      <vt:lpstr>Recup_nom_projet</vt:lpstr>
      <vt:lpstr>Recup_nom_responsable</vt:lpstr>
      <vt:lpstr>Recup_nombre_espèces</vt:lpstr>
      <vt:lpstr>Recup_nombre_plants</vt:lpstr>
      <vt:lpstr>Recup_tél</vt:lpstr>
      <vt:lpstr>Recup_type_projet</vt:lpstr>
      <vt:lpstr>retour_accueil</vt:lpstr>
      <vt:lpstr>titre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larnac-g</dc:creator>
  <cp:lastModifiedBy>GAZAIX Carole</cp:lastModifiedBy>
  <cp:lastPrinted>2019-05-28T12:07:54Z</cp:lastPrinted>
  <dcterms:created xsi:type="dcterms:W3CDTF">2018-08-13T13:41:58Z</dcterms:created>
  <dcterms:modified xsi:type="dcterms:W3CDTF">2023-04-19T14:56:08Z</dcterms:modified>
</cp:coreProperties>
</file>